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форма №1" sheetId="1" r:id="rId1"/>
    <sheet name="форма № 2" sheetId="2" r:id="rId2"/>
    <sheet name="форма №3" sheetId="3" r:id="rId3"/>
  </sheets>
  <definedNames>
    <definedName name="_xlnm.Print_Area" localSheetId="0">'форма №1'!$A$1:$M$1568</definedName>
    <definedName name="_xlnm.Print_Titles" localSheetId="0">'форма №1'!$5:$9</definedName>
    <definedName name="_xlnm.Print_Titles" localSheetId="2">'форма №3'!$5:$6</definedName>
    <definedName name="_xlnm.Print_Area" localSheetId="0">'форма №1'!$A$1:$M$1568</definedName>
    <definedName name="_xlnm.Print_Titles" localSheetId="0">'форма №1'!$5:$9</definedName>
    <definedName name="_GoBack" localSheetId="2">'форма №3'!$I$5</definedName>
    <definedName name="_xlnm.Print_Titles" localSheetId="2">'форма №3'!$5:$6</definedName>
  </definedNames>
  <calcPr fullCalcOnLoad="1"/>
</workbook>
</file>

<file path=xl/sharedStrings.xml><?xml version="1.0" encoding="utf-8"?>
<sst xmlns="http://schemas.openxmlformats.org/spreadsheetml/2006/main" count="2846" uniqueCount="1107">
  <si>
    <t>Форма №1</t>
  </si>
  <si>
    <t>Информация о реализации мероприятий, утвержденных Программой социально-экономического развития муниципального образования                                                                            Кущевский район на период до 2017 год, за 2013-2015 годы</t>
  </si>
  <si>
    <t>№ п/п</t>
  </si>
  <si>
    <t>Наименование мероприятия (объекты)¹</t>
  </si>
  <si>
    <t>Наименование поселения</t>
  </si>
  <si>
    <t>Сроки реализации</t>
  </si>
  <si>
    <t>Объем финансирования, тыс. руб.</t>
  </si>
  <si>
    <t>Примечание²</t>
  </si>
  <si>
    <t>ВСЕГО</t>
  </si>
  <si>
    <t>в том числе</t>
  </si>
  <si>
    <t>Краевой бюджет</t>
  </si>
  <si>
    <t>Местный бюджет</t>
  </si>
  <si>
    <t>Внебюджетные средства</t>
  </si>
  <si>
    <t>План</t>
  </si>
  <si>
    <t>Факт</t>
  </si>
  <si>
    <t>1. Здравоохранение</t>
  </si>
  <si>
    <t>Итого</t>
  </si>
  <si>
    <t xml:space="preserve">2013 г. </t>
  </si>
  <si>
    <t>2014 г.</t>
  </si>
  <si>
    <t>2015 г.</t>
  </si>
  <si>
    <t>1.</t>
  </si>
  <si>
    <t>Строительство и реконструкция учреждений здравоохранения</t>
  </si>
  <si>
    <t>Итого:</t>
  </si>
  <si>
    <t>2013 год</t>
  </si>
  <si>
    <t>2014 год</t>
  </si>
  <si>
    <t>2015 год</t>
  </si>
  <si>
    <t>1.1.</t>
  </si>
  <si>
    <t>капитальный ремонт ФАПов</t>
  </si>
  <si>
    <t>Шкуринское сельское поселение, пос. Заводской, ул. Рабочая, 3</t>
  </si>
  <si>
    <t>повышение доступности медицинской помощи</t>
  </si>
  <si>
    <t>1.2.</t>
  </si>
  <si>
    <t>Первомайское сельское поселение, пос. Октябрьский</t>
  </si>
  <si>
    <t>1.3.</t>
  </si>
  <si>
    <t>капитальный ремонт здания кардиологического отделения</t>
  </si>
  <si>
    <t>Кущевское сельское поселение, ст. Кущевская, ул. Ленина, 2</t>
  </si>
  <si>
    <t>1.4.</t>
  </si>
  <si>
    <t>капитальный ремонт здания неврологического отделения</t>
  </si>
  <si>
    <t>1.5.</t>
  </si>
  <si>
    <t>капитальный ремонт здания поликлиники</t>
  </si>
  <si>
    <t>1.6.</t>
  </si>
  <si>
    <t>капитальный ремонт здания Кисляковской участковой больницы</t>
  </si>
  <si>
    <t>Кисляковское сельское поселение, ст. Кисляковская, ул. Пушкина, 4</t>
  </si>
  <si>
    <t>1.7.</t>
  </si>
  <si>
    <t>капитальный ремонт здания Глебовской амбулатории</t>
  </si>
  <si>
    <t>Глебвское сельское поселение, х. Глебовка, пер. Школьный, 12</t>
  </si>
  <si>
    <t>1.8.</t>
  </si>
  <si>
    <t>капитальный ремонт здания пищеблока</t>
  </si>
  <si>
    <t>1.9.</t>
  </si>
  <si>
    <t>капитальный ремонт реанимации</t>
  </si>
  <si>
    <t>1.10.</t>
  </si>
  <si>
    <t xml:space="preserve">капитальный ремонт автоклавной </t>
  </si>
  <si>
    <t>1.11.</t>
  </si>
  <si>
    <t>капитальный ремонт инфекционного отделения</t>
  </si>
  <si>
    <t>Кущевское сельское поселение, ст. Кущевская, ул. Краснопартизанская, 2</t>
  </si>
  <si>
    <t>1.12.</t>
  </si>
  <si>
    <t>капитальный ремонт Кисляковской участковой больницы</t>
  </si>
  <si>
    <t>Красносельское сельское поселение, с. Красное, ул. Кирова, 62</t>
  </si>
  <si>
    <t>бюджетные ассигнования не утверждены Законом о краевом бюджете</t>
  </si>
  <si>
    <t>1.13.</t>
  </si>
  <si>
    <t>капитальный ремонт Шкуринской участковой больницы</t>
  </si>
  <si>
    <t>Шкуринское сельское поселение, ст. Шкуринская, ул. Ленина, 15</t>
  </si>
  <si>
    <t>1.14.</t>
  </si>
  <si>
    <t>капитальный ремонт педиатрического отделения</t>
  </si>
  <si>
    <t>1.15.</t>
  </si>
  <si>
    <t>капитальный ремонт акушерского корпуса</t>
  </si>
  <si>
    <t>1.16.</t>
  </si>
  <si>
    <t>капитальный ремонт здания гаража</t>
  </si>
  <si>
    <t>1.17.</t>
  </si>
  <si>
    <t>лечебное газоснабжение центрального пункта кислорода и наружный кислородопровод</t>
  </si>
  <si>
    <t>1.18.</t>
  </si>
  <si>
    <t>капитальный ремонт патологоанатомического отделения</t>
  </si>
  <si>
    <t>1.19.</t>
  </si>
  <si>
    <t>капитальный ремонт здания Первомайской участковой больницы</t>
  </si>
  <si>
    <t>Первомайское сельское поселение, пос. Первомайский, ул. Кооперативная, 1</t>
  </si>
  <si>
    <t>1.20.</t>
  </si>
  <si>
    <t>капитальный ремонт системы оповещения отделений</t>
  </si>
  <si>
    <t>1.21.</t>
  </si>
  <si>
    <t>капитальный ремонт системы ограждения территории Красносельской УБ</t>
  </si>
  <si>
    <t>1.22.</t>
  </si>
  <si>
    <t>капитальный ремонт системы ограждения территории Шкуринской УБ</t>
  </si>
  <si>
    <t>1.23.</t>
  </si>
  <si>
    <t>капитальный ремонт системы ограждения территории Кисляковской УБ</t>
  </si>
  <si>
    <t>1.24.</t>
  </si>
  <si>
    <t>капитальный ремонт здания хозрасчетного отделения</t>
  </si>
  <si>
    <t>Кущевское сельское поселение, ст. Кущевская, ул. Красная, 11</t>
  </si>
  <si>
    <t>1.25.</t>
  </si>
  <si>
    <t>капитальный ремонт здания хозяйственного корпуса ЦРБ</t>
  </si>
  <si>
    <t>1.26</t>
  </si>
  <si>
    <t>строительство ФАП х. Большая Лопатина</t>
  </si>
  <si>
    <t>Кущевское сельское поселение</t>
  </si>
  <si>
    <t>1.27</t>
  </si>
  <si>
    <t>строительство ФАП х. Зеленая Роща</t>
  </si>
  <si>
    <t>Раздольненское сельское поселение</t>
  </si>
  <si>
    <t>1.28</t>
  </si>
  <si>
    <t>строительство ФАП с. Алексеевское</t>
  </si>
  <si>
    <t>строительство терапевтического корпуса</t>
  </si>
  <si>
    <t>2.</t>
  </si>
  <si>
    <t>Создание офисов врачей общей практики</t>
  </si>
  <si>
    <t>2.1.</t>
  </si>
  <si>
    <t>строительство офиса врача общей практики</t>
  </si>
  <si>
    <t>Новомихайловское сельское поселение, с. Новомихайловское, ул. Школьная, д.10/8</t>
  </si>
  <si>
    <t>2.2.</t>
  </si>
  <si>
    <t>Раздольненское сельское поселение, с. Раздольное, ул. Северная, д.27/2</t>
  </si>
  <si>
    <t>2.3.</t>
  </si>
  <si>
    <t>3.</t>
  </si>
  <si>
    <t>Укрепление и модернизация МТБ муниципальных учреждений здравоохранения</t>
  </si>
  <si>
    <t>3.1.</t>
  </si>
  <si>
    <t>оснащение кардиологического отделения</t>
  </si>
  <si>
    <t>3.2</t>
  </si>
  <si>
    <t>оснащение отделения анестезиологии-реанимации</t>
  </si>
  <si>
    <t>Кущевское сельское поселение,  ст. Кущевская, ул. Ленина, 2</t>
  </si>
  <si>
    <t>4.</t>
  </si>
  <si>
    <t>Популяризация здорового образа жизни населения</t>
  </si>
  <si>
    <t>4.1.</t>
  </si>
  <si>
    <t>покупка банеров, листовок, телевизоров и т.п.</t>
  </si>
  <si>
    <t>увеличение продолжительности жизни трудоспособного населения</t>
  </si>
  <si>
    <t>4.2.</t>
  </si>
  <si>
    <t>бюджетные ассигнования не утверждены решением Совета депутатов о бюджете МО</t>
  </si>
  <si>
    <t>4.3.</t>
  </si>
  <si>
    <t>1.1</t>
  </si>
  <si>
    <t>Новомихайловское сельское поселение, с. Новомихайловское, ул. Школьная д.10/8</t>
  </si>
  <si>
    <t>Глебовское сельское поселение, х. Глебовка, пер. Школьный, д. 12</t>
  </si>
  <si>
    <t>Всего:</t>
  </si>
  <si>
    <t>2.Образование</t>
  </si>
  <si>
    <t>Строительство и реконструкция учреждений дошкольного образования</t>
  </si>
  <si>
    <t>Реконструкция доу №19, ст.Кущевская, пер.Первомайский, 83</t>
  </si>
  <si>
    <t>ст.Кущевская</t>
  </si>
  <si>
    <t>РЦП "Развитие образования в Кущевском районе"</t>
  </si>
  <si>
    <t>1.2</t>
  </si>
  <si>
    <t>Реконструкция части здания ДЮСШ под детски сад № 11, ст.Шкуринская, ул.Ленина, 87</t>
  </si>
  <si>
    <t>ст.Шкуринская</t>
  </si>
  <si>
    <t>1.3</t>
  </si>
  <si>
    <t>Проектирование и строительство детского сада на 12 групп на 6- ой резервной территории на 240 мест</t>
  </si>
  <si>
    <t>Строительство и реконструкция учреждений общего образования</t>
  </si>
  <si>
    <t>2.1</t>
  </si>
  <si>
    <t>Проектирование пристройки к зданию СОШ №1, ст.Кущевская, ул.Красная, 1</t>
  </si>
  <si>
    <t>2.2</t>
  </si>
  <si>
    <t>Проектирование и строительство пристройки к зданию СОШ №30, Кущевка-2</t>
  </si>
  <si>
    <t>2.3</t>
  </si>
  <si>
    <t>Проектирование и строительство  пристройки  спортзала ООШ №25, х.Б.Лопатина, ул.Канеловская, 15</t>
  </si>
  <si>
    <t>х.Большая Лопатина</t>
  </si>
  <si>
    <t>Развитие системы дополнительного образования</t>
  </si>
  <si>
    <t>3.1</t>
  </si>
  <si>
    <t>Проектирование и строительство базы ДЮСШ «юниор» (для занятий конным спортом), ст.Шкуринская, ул.Ленина, 87</t>
  </si>
  <si>
    <t>Укрепление и модернизация материально-технической базы муниципальных учреждений образования</t>
  </si>
  <si>
    <t>4.1</t>
  </si>
  <si>
    <t>Капитальный ремонт ДОУ №24, Кущевка-2</t>
  </si>
  <si>
    <t>4.2</t>
  </si>
  <si>
    <t>Реконструкция здания ДОУ №6, ст.Кущевская, ул.Комсомольская, 45</t>
  </si>
  <si>
    <t>4.3</t>
  </si>
  <si>
    <t>Капитальный ремонт административного здания ДОУ №3, ст.Кущевская, ул.Куцева, 58</t>
  </si>
  <si>
    <t>4.4</t>
  </si>
  <si>
    <t>Оборудование ДОУ №19, ст.Кущевская, пер.Первомайский , 83</t>
  </si>
  <si>
    <t>4.5</t>
  </si>
  <si>
    <t>Капитальный ремонт спортзалов: СОШ №9 х.Красная Поляна, ул.Мира, 38; СОШ № 17 с.Новомихайловское, ул.Школьная, 9; СОШ № 33 х.Глебовка, ул.Пролетарская, 27; СОШ № 5 ст.Шкуринская ул.Ленина, 26; СОШ № 3 с.Ильинское, ул.Мира, 77; СОШ 14 с.Полтавченское, ул. Трудовая, 3; СОШ № 32 п.Комсомольский, ул.Центральная, 18; СОШ №20 х.Средние Чубурки, ул. Красная,1; СОШ № 23 с.Раздольное, ул. Красная, 63; СОШ № 26 х.Средние Чубурки, ул. Октябрьская, 13; СОШ № 18с.Кисляковская, ул. Красная, 45</t>
  </si>
  <si>
    <t>Кущевский район</t>
  </si>
  <si>
    <t>4.6</t>
  </si>
  <si>
    <t>Замена окон: СОШ №9 х.Красная Поляна, ул. Мира, 38; СОШ № 10 с.Красное, ул.50лет ВЛКСМ, 1; СОШ № 14, с.Полтавченское, ул. Трудовая,3; СОШ № 32, п.Комсомольский, ул. Центральная, 18; СОШ № 26, х.Средние Чубурки, ул. Октябрьская, 13; СОШ № 33, х.Глебовка, ул. Пролетарская, 27; ООШ № 28, х.Исаевский, ул. Садовая, 31; СОШ № 17, с.Новомихайловское, ул.Школьная, 9</t>
  </si>
  <si>
    <t>ДОУ № 1, ст.Кущевская, пер.Школьный, 48; ДОУ № 3, ст.Кущевская, пер.Куцева, 58; ДОУ № 4, ст.Кущевская, ул.Красная, 34; ДОУ № 7, ст.Кущевская, пер.Ростовский, 24; ДОУ № 8, х.Красное, ул.Полянского, 1б; ДОУ № 9, пос.Первомайский, ул. Красная, 1; ДОУ № 10, ст.Кисляковская, ул. Котляревского, 18; ДОУ № 11, ст.Шкуринская, ул.Чехова, 20; ДОУ № 14, х.Средние Чубурки, ул.Мира,3; ДОУ № 16, х.Красная Поляна, ул.Мира, 88; ДОУ № 17, с.Новоивановское, ул.Парковая,9; ДОУ № 18, с.Ильинское, ул.Мира, 53; ДОУ № 19, ст.Кущевская,пер.Первомайский, 83; ДОУ № 21, х.Б.Лопатина, ул.Большелопатинская, 52; ДОУ № 12, ст.Новомихайловская, ул.школьная, 14</t>
  </si>
  <si>
    <t>4.7</t>
  </si>
  <si>
    <t>Капитальный ремонт электропроводки: СОШ №23, с.Раздольное, ул.Красная, 63; СОШ № 1, ст.Кущевская, ул.Красная, 1; СОШ № 6, ст.Кущевская, ул. Куйбышева, 48; СОШ № 2, ст.Кисляковская, ул. Котляревского,18</t>
  </si>
  <si>
    <t>4.8</t>
  </si>
  <si>
    <t>Капитальный ремонт кровли: СОШ №2, ст.Кисляковская, ул.Котляревского, 18; СОШ № 23, с.Раздольное, ул.Красная, 63; СОШ № 20, х.Средние Чубурки, ул.Красная, 1; СОШ № 6, ст.Кущевская, ул.Куйбышева, 48; СОШ № 16, ст.Кущевская, пер.Кавказский, 93; СОШ № 4, ст.Кущевская, ул.Ленина, 89</t>
  </si>
  <si>
    <t>4.9</t>
  </si>
  <si>
    <t>Установка системы видеорегистрации в пунктах проведения ЕГЭ: СОШ №6, ст.Кущевская, ул.Куйбышева, 48; СОШ №16, ст.Кущевская, пер.Кавказский, 93</t>
  </si>
  <si>
    <t>4.10</t>
  </si>
  <si>
    <t>Устройство теплых туалетов: НОШ №22, с.Алексеевское, ул.Школьная, 10; ООШ 25, х.Б.Лопатина, ул.Конеловская, 15; СОШ № 5,ст.Шкуринская, ул.ленина, 26; СОШ № 7, п.Первомайский, ул.Советская, 10</t>
  </si>
  <si>
    <t>4.11</t>
  </si>
  <si>
    <t>Капитальный ремонт пищеблока СОШ № 4, ст.Кущевская, ул.Ленина, 89</t>
  </si>
  <si>
    <t>4.12</t>
  </si>
  <si>
    <t>Устройства ограждения: СОШ № 23, с.Раздольное, ул. Красная, 63; СОШ № 14, с.Полтавченское, ул. Трудовая, 3; СОШ № 7, п.Первомайский, ул.Советская, 10; СОШ № 3, с.Ильинское, ул.Мира, 77;  НОШ № 19, х.Зеленая Роща, ул.Целинная, 16; ООШ № 28, х.Исаевский, ул.Садовая, 31</t>
  </si>
  <si>
    <t>4.13</t>
  </si>
  <si>
    <t>Ремонт веранд:  ДОУ № 4, ст.Кущевская, ул. Красная, 34; ДОУ 9, пос.Первомайский, ул.Красная, 1</t>
  </si>
  <si>
    <t>4.14</t>
  </si>
  <si>
    <t>Благоустройство территории (устройство веранд), ремонт крыльца ДОУ № 15, х.Глебовка, ул.Пролетарская, 27</t>
  </si>
  <si>
    <t xml:space="preserve">х.Глебовка
</t>
  </si>
  <si>
    <t>4.15</t>
  </si>
  <si>
    <t>Ремонт асфальта СОШ № 6, ст.Кущевская, ул.Куйбышева, 48</t>
  </si>
  <si>
    <t>4.16</t>
  </si>
  <si>
    <t>Ремонт автоматической пожарной сигнализации: СОШ № 4, ст.Кущевская, ул.Ленина, 89, ДОУ № 17, с.Новоивановское, ул.Парковая, 9; ДОУ № 21, х.Б.Лопатина, ул.Большелопатинская, 52</t>
  </si>
  <si>
    <t>РЦП "Безопасность ОУ"</t>
  </si>
  <si>
    <t>4.17</t>
  </si>
  <si>
    <t>Фасад СОШ № 6, ст.Кущевская, ул. Куйбышева, 48</t>
  </si>
  <si>
    <t>4.18</t>
  </si>
  <si>
    <t>Устройство счетчиков учета тепла: СОШ № 1, ст.Кущевская, ул.Красная, 1; СОШ № 2, ст.Кисляковская, ул.Котряревского, 18; СОШ № 4, ст.Кущевская, ул.Ленина, 89; СОШ № 5, ст.Шкуринская, ул. Ленина, 26; СОШ № 6, ст.Кущевская, ул.Куйбышева, 48; СОШ № 7, п.Первомайский, ул.Советская, 10; СОШ № 16, стКущевская, пер.Кавказский, 95; СОШ № 17, с.Новомихайловское, ул.Школьная, 9; СОШ № 30, Кущевка-2; СОШ № 32, п.Комсомольский, ул.Центральная, 18</t>
  </si>
  <si>
    <t>4.19</t>
  </si>
  <si>
    <t>Проведение локально-вычисдительной сети: СОШ № 17, с.Новомихайловское, ул. Школьная, 9; СОШ № 33, х.Глебовка, ул. Пролетарская, 27; СОШ № 32, п.Комсомольский, ул.Центральная, 18</t>
  </si>
  <si>
    <t>4.20</t>
  </si>
  <si>
    <t>Газификация котельной: СОШ № 26 х. Средние Чубурки, ул.Октябрьская, 13; СОШ № 33, х.Глебовка, ул. Пролетарская, 27</t>
  </si>
  <si>
    <t>4.21</t>
  </si>
  <si>
    <t>Ремонт наружного электроснабжения: СОШ № 1, ст.Кущевская, ул.Красная,1; СОШ №  6, ст.Кущевская, ул. Куйбышева, 48</t>
  </si>
  <si>
    <t>Курсы повышения квалификации педагогических работников общеобразовательных учреждений</t>
  </si>
  <si>
    <t>Курсы повышения квалификации педагогических работников дошкольных образовательных учреждений</t>
  </si>
  <si>
    <t>Приобретение учебной литературы по</t>
  </si>
  <si>
    <t xml:space="preserve"> Организация отдыха, оздоровления и занятости детей и подростков</t>
  </si>
  <si>
    <t>Поддержка одаренных и талантливых учащихся общеобразовательных учреждений, студентов, обучающихся в профессиональных учебных заведениях педагогической направленности</t>
  </si>
  <si>
    <t>3.Физическая культура и спорт</t>
  </si>
  <si>
    <t>Строительство и реконструкция муниципальных спортивных учреждений, в том числе:</t>
  </si>
  <si>
    <t>Муниципалное образование Кущевский район</t>
  </si>
  <si>
    <t>Капитальный ремонт стадиона "Урожай"</t>
  </si>
  <si>
    <t>Строительство спортивного комплекса тяжелой атлетики и единоборств</t>
  </si>
  <si>
    <t>Строительство футбольного поля и спортивных площадок (реконструкция стадиона "Урожай"</t>
  </si>
  <si>
    <t>Софинансирование расходных обязательств муниципального образования Кущевский район</t>
  </si>
  <si>
    <t xml:space="preserve">Кущевский район </t>
  </si>
  <si>
    <t>Софиансирование расходных обязательств по обеспечению стимулирования отдельных категорий граждан</t>
  </si>
  <si>
    <t>ст Кущевская</t>
  </si>
  <si>
    <t>Софинансирование расходных обязательств связанных с оплатой труда инструктарам по спорту, в том числе:</t>
  </si>
  <si>
    <t>ст. Кущевская</t>
  </si>
  <si>
    <t>Глебовское СП</t>
  </si>
  <si>
    <t>Ильинское СП</t>
  </si>
  <si>
    <t>Кисляковское СП</t>
  </si>
  <si>
    <t>Краснополянское СП</t>
  </si>
  <si>
    <t>Красносельское СП</t>
  </si>
  <si>
    <t>Кущевское СП</t>
  </si>
  <si>
    <t>Новомихайловское СП</t>
  </si>
  <si>
    <t>Первомайское СП</t>
  </si>
  <si>
    <t>Полтавченское СП</t>
  </si>
  <si>
    <t>Шкуринское СП</t>
  </si>
  <si>
    <t>Раздольненское СП</t>
  </si>
  <si>
    <t>Проведение спортивно - массовых мероприятий и обеспечение участия в краевых, районных, международных и других соревнованиях, в том числе</t>
  </si>
  <si>
    <t>Развитие видов спорта культивируемых в Кущевском районе</t>
  </si>
  <si>
    <t>3.2.</t>
  </si>
  <si>
    <t>Участие сборных комманд муниципального образования в чемпионатах и первинствахКраснодарского края</t>
  </si>
  <si>
    <t>3.3</t>
  </si>
  <si>
    <t>Развите технических видов спорта (мотобол, мотокросс)</t>
  </si>
  <si>
    <t>3.4</t>
  </si>
  <si>
    <t>Развитие футбольного движения</t>
  </si>
  <si>
    <t>3.5</t>
  </si>
  <si>
    <t>Проведение Всекубанских турниров по футболу, стритболу, плаванию и других видов спорта среди детских команд</t>
  </si>
  <si>
    <t>Развитие детско-юношеского спорта</t>
  </si>
  <si>
    <t>Проведение летне-оздоровительной компании для учащихся муниципальных учреждений системы физической культуры и спорта</t>
  </si>
  <si>
    <t>Приобретение спортивного инвентаря оборудования, спортивной одежды,обуви и инвентаря индивидуального пользования для муниципального учреждения системы физической культуры и спорта</t>
  </si>
  <si>
    <t>Выплаты стипендий главы муниципального образования Кущевский район лучшим спортсменам от 14 до 18 лет</t>
  </si>
  <si>
    <t>4.Культура</t>
  </si>
  <si>
    <t>ИТОГО</t>
  </si>
  <si>
    <t>Замена плитки в парке им.Ленина МБУК "КДЦ Кущевского сельского поселения"</t>
  </si>
  <si>
    <t>Приобретение детского аттракциона «Лабиринт» МБУК "КДЦ Кущевского сельского поселения"</t>
  </si>
  <si>
    <t>Озеленение парка им.В.И.Ленина МБУК "КДЦ Кущевского сельского поселения"</t>
  </si>
  <si>
    <t>Приобретение надувных батутов МБУК "КДЦ Кущевского сельского поселения"</t>
  </si>
  <si>
    <t>Приобретение новых аттракционов МБУК "КДЦ Кущевского сельского поселения"</t>
  </si>
  <si>
    <t>Подготовка, переподготовка, повышение квалификации кадров муниципальных учреждений культуры</t>
  </si>
  <si>
    <t>ВСЕГО:</t>
  </si>
  <si>
    <t>Текущий ремонт фундамента клуба и фасада клуба с.Новоивановское</t>
  </si>
  <si>
    <t>Текущий ремонт комнаты №3 и киноаппаратной в здании МБУК "КДЦ Кущевского сельского поселения"</t>
  </si>
  <si>
    <t xml:space="preserve"> Ремонт  навеса в здании клуба МБУК "КДЦ Кущевского сельского поселения"</t>
  </si>
  <si>
    <t>Капитальный ремонт  клуба х.Большая Лопатина МБУК "КДЦ Кущевского сельского поселения"</t>
  </si>
  <si>
    <t>Капитальный ремонт  здания музея  МБУК "КДЦ Кущевского сельского поселения"</t>
  </si>
  <si>
    <t>Текущий ремонт  здания клуба в п.Садовый  МБУК "КДЦ Кущевского сельского поселения"</t>
  </si>
  <si>
    <t>Текущий ремонт  здания клуба в п.Мирный  МБУК "КДЦ Кущевского сельского поселения"</t>
  </si>
  <si>
    <t>Комплектование книжных фондов библиотек  МБУК "КДЦ Кущевского сельского поселения"</t>
  </si>
  <si>
    <t xml:space="preserve">Ремонт крыши, системы отопления здания МАУ "ЦНКД Радуга" </t>
  </si>
  <si>
    <t>Долгосрочная краевая целевая программа "Кадровое обеспечение сферы культуры и искусства Краснодарского края" на 2011-2013 годы. Государственная программа Краснодарского края Развитие культуры, ДРЦП "Кадровое обеспечение сферы культуры и искусства  Кущевский  район, Программа социально-экономического развития муниципального образования Кущевский район</t>
  </si>
  <si>
    <t>Новомихайловское сельское поселение, с. Новомихайловское, МУК "КДЦ Новомихайловского сельского поселения"</t>
  </si>
  <si>
    <t>Укрепление и модернизация материально-технической базы муниципальных учреждений культурыРемонт оборудования, освещение сцены, приобретение сценического оборудования</t>
  </si>
  <si>
    <t>Глебовское сельское поселение</t>
  </si>
  <si>
    <t>Недостаточно средств в бюджете поселения</t>
  </si>
  <si>
    <t>Кадровое обеспечение сферы культурыПодготовка, переподготовка, повышение квалификации кадров муниципальных учреждений культуры</t>
  </si>
  <si>
    <t>Долгосрочная краевая целевая программа "Кадровое обеспечение сферы культуры и искусства Краснодарского края" на 2011-2013 годы. Государственная программа Краснодарского края Развитие культуры, Программа социально-экономического развития муниципального образования Кущевский район,  ДРЦП "Кадровое обеспечение сферы культуры и искусства  Кущевский район" на 2011-2013 годы</t>
  </si>
  <si>
    <t>Укрепление и модернизация материально-технической базы муниципальных учреждений культуры</t>
  </si>
  <si>
    <t>Первомайское сельское поселение</t>
  </si>
  <si>
    <t xml:space="preserve">Муниципальное образование Кущевский район </t>
  </si>
  <si>
    <t>2013год</t>
  </si>
  <si>
    <t>2014год</t>
  </si>
  <si>
    <t>2015год</t>
  </si>
  <si>
    <t>МУК "Межпоселенческая центральная библиотека "приобретение компьютерной техники и оргтехники,комплектование книгами,брощюрами,периодическими изданиями.</t>
  </si>
  <si>
    <t>МУК "Районный исторический музей" проведение ремонтных работ на обособленном структурном подразделении музейно-туристическом объекте "Поле казачей славы",приобретение выставочных стендов, компьютерной техники и оргтехники, капитальный ремонт системы отопления ,приобретение автотранспорта, проведение мероприятий.</t>
  </si>
  <si>
    <t>МУК "Районный центр социально-культуной деятельности и народного творчества"Приобретение сценических костюмов,сценической  обуви,головных уборов,проведение районных мероприятий, создание музея учреждений культуры.</t>
  </si>
  <si>
    <t>Укрепление и модернизация материально технической базы муниципальных учреждений культуры</t>
  </si>
  <si>
    <t>МУК "Межпоселенческая центральная библиотека"софинансирование по долгосрочной краевой программе "Развитие общественной инфраструктуры муниципального значения на 2012-2015 годы"на проведение мероприятий "Реконструкция с надстройкой второго этажа центральной детской бибилиотеки по ул.Ленина 19 станицы Кущевской Кущевского района</t>
  </si>
  <si>
    <t>МУК "Районный исторический музей"    проведение мероприятий "Ремонт памятника казакам 4-го гвардейского кавалерийского казачьего корпуса"</t>
  </si>
  <si>
    <t>МУК "Районный центр социально-культурной деятельности и народного творчества"ремонт внутренних помещений здания.</t>
  </si>
  <si>
    <t>Создание и развитие детских школ искусств   МБОУ ДОД " Детская школа искусств"  капитальный ремонт внутренних помещений хореографического отделения,приобретение  музыкальных инструментов,наглядных пособий,сценических костюмов, строительство нового здания.</t>
  </si>
  <si>
    <t>Строительство и модернизация кинотеатров и кинозалов  МАУ "Киновидеоцентр "Дружба" изготовление проектно-сметной документации и реконструкция 2-го зала</t>
  </si>
  <si>
    <t>Подготовка,переподготовка,повышение квалификации кадров муниципальных учреждений культуры.</t>
  </si>
  <si>
    <t>Развитие муниципальных культурно-досуговых учреждений (МУК «ДК с. Ильинское») по пер. Школьному 6</t>
  </si>
  <si>
    <t>Ильинское сельское поселение</t>
  </si>
  <si>
    <t>Укрепление и модернизация материально-технической базы муниципальных учреждений культуры (Приобретение мебели и аппаратуры для МУК «ДК с. Ильинское»)</t>
  </si>
  <si>
    <t>Приобретение материальных ценностей</t>
  </si>
  <si>
    <t>Участие в реализации мероприятий по Указу Президента</t>
  </si>
  <si>
    <t xml:space="preserve">Укрепление и модернизация материально-технической базы муниципальных учреждений культуры </t>
  </si>
  <si>
    <t>Кисляковское сельское поселение</t>
  </si>
  <si>
    <t xml:space="preserve">Долгосрочная краевая целевая программа "Кадровое обеспечение сферы культуры и искусства Краснодарского края" на 2011-2013 годы. Государственная программа Краснодарского края Развитие культуры. </t>
  </si>
  <si>
    <t>Полтавченское сельское поселение, с. Полтавченское, МУК "КДЦ Полтавченское сельского поселения"</t>
  </si>
  <si>
    <t xml:space="preserve">Долгосрочная краевая целевая программа "Кадровое обеспечение сферы культуры и искусства Краснодарского края" на 2011-2013 годы. Государственная программа Краснодарского края "Развитие культуры." </t>
  </si>
  <si>
    <t>Оснащение зала ДК "Победа", ул. Красная 65</t>
  </si>
  <si>
    <t>Среднечубуркское сельское поселение</t>
  </si>
  <si>
    <t>Оснащение зала ДК "Победа", ул. Октябрьская 121</t>
  </si>
  <si>
    <t>Капитальный ремонт ДК "Победа"</t>
  </si>
  <si>
    <t>Газификация ДК "Победа"</t>
  </si>
  <si>
    <t>10.</t>
  </si>
  <si>
    <t>2015</t>
  </si>
  <si>
    <t>11.</t>
  </si>
  <si>
    <t xml:space="preserve">Укрепление и модернизация материально технической базы муниципальных учреждений культуры </t>
  </si>
  <si>
    <t>12.</t>
  </si>
  <si>
    <t>Кадровое обеспечение сферы культуры и искусства</t>
  </si>
  <si>
    <t>Краснополянское сельское поселение</t>
  </si>
  <si>
    <t>15.</t>
  </si>
  <si>
    <t>Подготовка, переподготовка, повышение квалификации кадров муниципального учреждения культуры</t>
  </si>
  <si>
    <t>16.</t>
  </si>
  <si>
    <t>Полтавченское сельское поселение</t>
  </si>
  <si>
    <t>17.</t>
  </si>
  <si>
    <t>18.</t>
  </si>
  <si>
    <t>Красносельское сельское поселение</t>
  </si>
  <si>
    <t xml:space="preserve">5.Топливно - энергетический комплекс </t>
  </si>
  <si>
    <t>5.1 Газификация</t>
  </si>
  <si>
    <t>Строительство распределительного газопровода по пер.Кубансакому с№ж.д.109 до №ж.д.117 в ст.Кущевской (объект 2012 года)</t>
  </si>
  <si>
    <t>Строительство распределительного газопровода высокого и низкого давлений и ШРП по пер.Первомайскому от ж.д. №138 до ж.д. №146, до ж.д.№1 по ул.Ленинградской в ст.Кущевской</t>
  </si>
  <si>
    <t>Строительство распределительного газопровода по ул.Спартаковской с № ж.д.40 до№ ж.д.70 в стце Кущёвской    (объект 2012 года)</t>
  </si>
  <si>
    <t>Строительство распределительных газопроводов низкого давлений с установкой ШРП по ул.Локаторной,1,2 и пер. Кубанскому,от №86 до №94 в стце Кущёвской.</t>
  </si>
  <si>
    <t>Строительство распределительных газопроводов на 4ой резервной территории по ул.Привольной,Кленовой,Янтарной,Прохладной, Сиреневой, Кольцевой,Современной,Крымской,Ейской,Полтавской, Войковой,  пер . Обьездному,Весеннему, Теннистому, Западному, Ореховому,Сенному.</t>
  </si>
  <si>
    <t>Строительство распределительного газопровода низкого давления по ул.Войкова с №7 до №13 в стце Кущёвской.</t>
  </si>
  <si>
    <t xml:space="preserve">Строительство распределитеьного газопровода низкого давления по ул. Павлюченко с №28 до №32 в стце Кущёвской. </t>
  </si>
  <si>
    <t>Строительство распределительного газопровода низкого давления по ул.Урицкого в стце Кущёвской.</t>
  </si>
  <si>
    <t>Строительство распределительного газопровода низкого давления по ул. Школьной в п.Садовом Кущевского района Краснодарского края</t>
  </si>
  <si>
    <t>Строительство распределительных газопроводов высокого и низкого давления и ШРП по ул.Путевой х.Воровского Кущевского района Краснодарского края</t>
  </si>
  <si>
    <t>Обеспечение инженерной инфраструктурой земельный участков для многодетных семей в ст.Кущевская, 4ая резервная территория, квартал 306.</t>
  </si>
  <si>
    <t>Строительство распределительного газопровода низкого давления по пер. Ладному,ул. Компрессорной в стце Кущёвской.</t>
  </si>
  <si>
    <t>Строительство распределительного газопровода низкого давления по пер. Пионерскому на пересечении с ул. Трудовой в ст-це Кущёвской.</t>
  </si>
  <si>
    <t>Строительство распределительного газопровода низкого давления по ул. Южной, Дальней,Школьной в с. Степном</t>
  </si>
  <si>
    <t>Строительство распределительного газопровода низкого давления по ул. Пушкина №2 до №6 в ст-це Кущёвской</t>
  </si>
  <si>
    <t>Строительство распределительных газопроводов низкого давления по ул. Садовой и Набережной в ст-це Кущёвской.</t>
  </si>
  <si>
    <t>Строительство распределительных газопроводов низкого давления по стабилизации давления по ул. Горького и Фрунзе в стце Кущёвской.</t>
  </si>
  <si>
    <t>Строительство распределительного газопровода низкого давления по ул. Детской в стце Кущёвской.</t>
  </si>
  <si>
    <t>Строительство распределительных газопроводов высокого и низкого давления и ШРП по ул.Южной, Школьной, Северной в п.Северном Кущевского района Краснодарского края</t>
  </si>
  <si>
    <t>Газификация домов и населенных пунктов,  в том числе:</t>
  </si>
  <si>
    <t>Система газоснабжения поселка ж/д Кисляковка Кущевского района, 1-я очередь строительства, в том числе проектирование (изготовление проектно-сметной документации и проведение государствен-ной экспертизы</t>
  </si>
  <si>
    <t>Подводящий газопровод к хутору Воровского, в том числе изготовление проектно-сметной документации</t>
  </si>
  <si>
    <t>запланировано на 2015 год</t>
  </si>
  <si>
    <t>Подводящий газопровод к хутору Объездная Балка, в том числе изготовление проектно-сметной документации</t>
  </si>
  <si>
    <t>Подводящий газопровод к поселку Северный, в том числе изготовление проектно-сметной документации</t>
  </si>
  <si>
    <t>Подводящий газопровод к хутору Новый Урожай, в том числе изготовление проектно-сметной документации</t>
  </si>
  <si>
    <t>1.35</t>
  </si>
  <si>
    <t>Изготовление ПСД и строительство газопровода х.Гослесопитомник ул.Гвардейская</t>
  </si>
  <si>
    <t>Раздольненское</t>
  </si>
  <si>
    <t>Изготовление ПСД и строительство газопровода х. Объездная Балка</t>
  </si>
  <si>
    <t>Подводящий газопровод высокого и низкого давления в т.ч. ПИР х.Новый Урожай Среднечубуркского сельского поселения Кущевского района Кк (1,1 км)</t>
  </si>
  <si>
    <t>Подводящий газопровод высокого и низкого давления в т.ч. ПИР х.Нововысоченский Среднечубуркского сельского поселения Кущевского района Кк (15,56 км)</t>
  </si>
  <si>
    <t>Подводящий газопровод высокого и низкого давления в т.ч. ПИР х.Тауруп Первый Среднечубуркского сельского поселения Кущевского района Кк (0,796 км)</t>
  </si>
  <si>
    <t>х.Майский Среднечубуркского сельского поселения Кущевского районаКраснодарского края 8,21 км</t>
  </si>
  <si>
    <t>х.Красный Среднечубуркского сельского поселения Кущевского района Краснодарского края 3,71 км</t>
  </si>
  <si>
    <t>х.Средние Чубурки (Победа) Среднечубуркского сельского поселения Кущевского района Краснодарского края</t>
  </si>
  <si>
    <t>Реконструкция и строительство объектов газоснабжения ст.Шкуринская ул.Кооперативная,Гоголя, Школьная, Товарищеский, Калинина,Колхозная, Гагарина, Кубанская,Чапаева, Горького, Западная, Приовражный</t>
  </si>
  <si>
    <t xml:space="preserve">Шкуринское сельское поселение </t>
  </si>
  <si>
    <t>Строительство газопровода по                 ул. Чапаева в с. Красное</t>
  </si>
  <si>
    <t>Красносельское сельское поселение Кущевский район</t>
  </si>
  <si>
    <t>Газификация домов и населенных пунктов в с.Новомихайловское  2014 -2015 годы ул.Красная, ул.Новая.
2016-2017 годы по заявкам населения.</t>
  </si>
  <si>
    <t>Новомихайловское сельское поселение</t>
  </si>
  <si>
    <t>Повышение степени благоустройства Газификация ул.Красной и ул.Новой</t>
  </si>
  <si>
    <t>Газификация домов и населенных пуктов</t>
  </si>
  <si>
    <t>Строительство распределительного газопровода низкого давления по ул.Садовая от № 17 до № 57 и ул.Набережная от ул.Гагарина до дома № 6 в х.Красная Поляна Кущевского района</t>
  </si>
  <si>
    <t>Краснополянское</t>
  </si>
  <si>
    <t>Газификация домов и населенных пунктов</t>
  </si>
  <si>
    <t>за 2013г освоено в полном объеме в 2014г                      за 2014г исполнение на 2015г</t>
  </si>
  <si>
    <t>Строительство распределительного газопровода низкого давления в с. Братское</t>
  </si>
  <si>
    <t>Глебовское сельское поселение Кущевский район</t>
  </si>
  <si>
    <t>Газификация домов и населенных пунктов х.Осенний</t>
  </si>
  <si>
    <t>Ильинское сельское поселение Кущевский район</t>
  </si>
  <si>
    <t xml:space="preserve">2015 год </t>
  </si>
  <si>
    <t>Строительство распределительного газопровода по ул. Садовой №17</t>
  </si>
  <si>
    <t>Краснополянское сельское поселение Кущевский район</t>
  </si>
  <si>
    <t>5.2 Энергоснабжение</t>
  </si>
  <si>
    <t>Замена воздушных линий 0,4 кВ на Сип (Кущевка-2)</t>
  </si>
  <si>
    <t>Замена трансформатора 100 кВт на 250 кВт КТПСтп №1045 (4РТ) 4-я резервная территория ст-ца Кущевская</t>
  </si>
  <si>
    <t xml:space="preserve">Ремонт наружного электроснабжения  МБОУ СОШ №6, МБОУ СОШ №1 в ст. Кущевской </t>
  </si>
  <si>
    <t>6. ЖКХ</t>
  </si>
  <si>
    <t>6.1. Жилищное хозяйство</t>
  </si>
  <si>
    <t>Проведение работ по капитальному ремонту в многоквартирных домах, Ул.Куцева, 28</t>
  </si>
  <si>
    <t>Проведение работ по капитальному ремонту в многоквартирных домах, Ул.Куцева, 32</t>
  </si>
  <si>
    <t>Проведение работ по капитальному ремонту в многоквартирных домах, Ул.Крупская, 25</t>
  </si>
  <si>
    <t>Проведение работ по капитальному ремонту в многоквартирных домах, Ул.Крупская, 28</t>
  </si>
  <si>
    <t>Проведение работ по капитальному ремонту в многоквартирных домах, пер.Первомайский, 87</t>
  </si>
  <si>
    <t>Проведение работ по капитальному ремонту в многоквартирных домах, Ул.Дзержинского, 4</t>
  </si>
  <si>
    <t>Проведение работ по капитальному ремонту в многоквартирных домах, Пер.Школьный, 52</t>
  </si>
  <si>
    <t>Проведение работ по капитальному ремонту в многоквартирных домах, ул.Красная, 10</t>
  </si>
  <si>
    <t>Проведение работ по капитальному ремонту в многоквартирных домах, пер. Первомайский 69</t>
  </si>
  <si>
    <t>Проведение работ по капитальному ремонту в многоквартирных домах, ул. Куцева 33</t>
  </si>
  <si>
    <t>Проведение работ по капитальному ремонту в многоквартирных домах, ул. Дзержинского,150</t>
  </si>
  <si>
    <t>Проведение работ по капитальному ремонту в многоквартирных домах, ул. Дзержинского,158</t>
  </si>
  <si>
    <t>Проведение работ по капитальному ремонту в многоквартирных домах, пер. Совхозный ,66</t>
  </si>
  <si>
    <t>6.1. Коммунальное хозяйство</t>
  </si>
  <si>
    <t>Ремонт водопровода ст. Кущевская ул. 8е Марта от пер. Школьного до ресторана Усадьба</t>
  </si>
  <si>
    <t>Ремонт водопровода ст. Кущевская ул. Загородняя от д.№2 до д.№68</t>
  </si>
  <si>
    <t>Ремонт водопровода ст. Кущевская ул. 8е Марта от пер. Совхозного до пер. Восточного</t>
  </si>
  <si>
    <r>
      <t xml:space="preserve"> </t>
    </r>
    <r>
      <rPr>
        <sz val="16"/>
        <color indexed="8"/>
        <rFont val="Times New Roman"/>
        <family val="1"/>
      </rPr>
      <t xml:space="preserve">Ремонт водопровода  п. Садовый ул. Мира, ул. Первомайская </t>
    </r>
  </si>
  <si>
    <t>Капитальный ремонт водонапорной башни п. Северный Кущевского района</t>
  </si>
  <si>
    <t xml:space="preserve">Ремонт водопровода Кущевского района п. Степной ул. Южная </t>
  </si>
  <si>
    <t>Ремонт водопровода Кущевского района п. Мирный  ул. Дружба, ул. Мира</t>
  </si>
  <si>
    <t>Ремонт водопровода ст. Кущевская ул. Транспортная</t>
  </si>
  <si>
    <t xml:space="preserve">Ремонт водопровода ст. Кущевская между ул. Павлюченко и ул. Российской </t>
  </si>
  <si>
    <t>Ремонт водопровода ст. Кущевская ул. Фрунзе от пер. Совхозного до пер. Казачьего</t>
  </si>
  <si>
    <t>Ремонт водопровода ст. Кущевская ул. Щорса от пер. Совхозного до пер. Школьного</t>
  </si>
  <si>
    <t>Переподключение разводящих водопроводов  4 резервной территории в ст. Кущевской</t>
  </si>
  <si>
    <t>Ремонт водопровода ст. Кущевская ул. 8е Марта от пер. Весеннего до пер. Войкова</t>
  </si>
  <si>
    <t>Ремонт водопровода ст. Кущевская ул. Элеваторная</t>
  </si>
  <si>
    <t>Капитальный ремонт водопроводных колодцев и замена задвижек ст. Кущевская</t>
  </si>
  <si>
    <t>Реконструкция  напорного коллектора от КНС ул. Советская до ул. Д. Бедного по пер. Ростовскому в ст-це Кущевской</t>
  </si>
  <si>
    <t xml:space="preserve">Ремонт водопровода ст. Кущевская ул. Ватутина от д. №58 до ул. Павлюченко </t>
  </si>
  <si>
    <t>Ремонт водопровода ст. Кущевская ул. Краснопартизанская от №21 до №63</t>
  </si>
  <si>
    <t>Замена водонапорной башни в с. Новоивановское Кущевского района</t>
  </si>
  <si>
    <t>Ремонт водопровода Кущевского района п. Степной ул. Светлая, ул. Пролетарская</t>
  </si>
  <si>
    <t>Капитальный ремонт водонапорной башни х. Воровского Кущевского района</t>
  </si>
  <si>
    <t>Обеспечение инженерной инфраструктурой земельный участков для многодетных семей в ст.Кущевская,4ая резервная территория, квартал 306.</t>
  </si>
  <si>
    <t>Обеспечение инженерной инфраструктурой земельный участков для многодетных семей в ст.Кущевская,6ая резервная территория, квартал 349,350</t>
  </si>
  <si>
    <t>Техническое перевооружение котельной микрорайон «Кущевка2» в ст.Кущевской.Часть 3</t>
  </si>
  <si>
    <t>Реконструкция котельной ул. Дзержинского, 10 в ст-це Кущевской</t>
  </si>
  <si>
    <t>Выполнение предписаний Ростехнадзора</t>
  </si>
  <si>
    <t>Прокладка напорного коллектора от КНС ул. Советская по пер. Первомайскому до КНС ул. Крупской</t>
  </si>
  <si>
    <t>Ремонт водопровода ст. Кущевская от НС жд Кущевская до тоннеля</t>
  </si>
  <si>
    <t xml:space="preserve">Ремонт водопровода ст. Кущевская ул. Шоссейная </t>
  </si>
  <si>
    <t xml:space="preserve">Ремонт водопровода ст. Кущевская по ул. Ст. Разина от ул. Интернациональной до ул. Луначарского </t>
  </si>
  <si>
    <t>Ремонт водопровода ст. Кущевская от ул. Кошевого до НС Военный Городок</t>
  </si>
  <si>
    <t>Ремонт водопровода ст. Кущевская по ул. 50 лет Победы</t>
  </si>
  <si>
    <t>Капитальный ремонт колодцев и замена задвижек</t>
  </si>
  <si>
    <t>Капитальный ремонт водонапорной башни х. Большая Лопатина Кущевского района</t>
  </si>
  <si>
    <t>Оформление в собственность поселения бесхозного имущества в с.Новомихайловское 2013-2014 годы ул.Школьная 10 (здание почты, сберкассы),
2015 год пер.</t>
  </si>
  <si>
    <t>6.2</t>
  </si>
  <si>
    <t>Реконструкция водопроводов и объектов водоотведения в с.Новомихайловское,
2014 год- ул.Дружбы, пер.Кубанский, 2015 год- пер.Фестивальный, ул.Красная.
2016 год -ул.Молодежная,
ул.Школьная
2017 год- ул.Красная,ул.Трудовая</t>
  </si>
  <si>
    <t>6.3</t>
  </si>
  <si>
    <t>Реконструкция существующей котельной в селе Новомихайловском Ку-щевского района, в том числе ПСД</t>
  </si>
  <si>
    <t>1.4</t>
  </si>
  <si>
    <t>Реконструкция водопроводов и объектов водоотведения,</t>
  </si>
  <si>
    <t>освоено в полном объеме</t>
  </si>
  <si>
    <t>Реконструкция водопровода к МУК "КДЦ Глебовского поселения", клуб пос.Ровный</t>
  </si>
  <si>
    <t>6.1</t>
  </si>
  <si>
    <t>Реконструкция водопровода  и объектов водоотведения</t>
  </si>
  <si>
    <t>Первомайское сельское поселение, х.Знамя Коммунизма</t>
  </si>
  <si>
    <t>Реконструкция водопроводов и объектов водоотведения</t>
  </si>
  <si>
    <t xml:space="preserve">Реконструкция существующей водопроводной линии по улице Д.Бедного от дома №58 до дома №86 </t>
  </si>
  <si>
    <t xml:space="preserve">Реконструкция существующей водопроводной линии по улице Промышленная от дома №36 до дома №54 </t>
  </si>
  <si>
    <t>1.72</t>
  </si>
  <si>
    <t>Строительство водопроводов х.Водяная Балка ул.Громкая от дома №1 до дома №25; х.Водяная Балка ул.Громкая от дома №26 до конца; х.Водяная Балка ул.Красная от дома №55 до конца</t>
  </si>
  <si>
    <t>Раздольненское  сельское поселение</t>
  </si>
  <si>
    <t>ПИР и строительство водопровода х.Нововысоченский ул.Кубанская от д.2 до № 24 ул.Центральная 1 до 115 Среднечубуркского сельского поселения Кущевского района Кк (4,368 км)</t>
  </si>
  <si>
    <t>ПИР и строительство водопровода х.Тауруп Первый ул.Комсомольская от д.2 до № 98 Среднечубуркского сельского поселения Кущевского района Кк (1,1 км)</t>
  </si>
  <si>
    <t>ПИР и строительство водопровода х.Тауруп Первый ул.Олимпийская 81 от д.115 Среднечубуркского сельского поселения Кущевского района Кк (1,1 км)</t>
  </si>
  <si>
    <t>Реконструкция водозабора «Кисляковский» со строи-тельством станции очист-ки воды на 12 тыс.куб.м /сутки в поселке ж/д станции Кисляковка Кущевского района</t>
  </si>
  <si>
    <t>ремонт станции очистки воды</t>
  </si>
  <si>
    <t>Капитальный ремонт Кисляковского водопровода (водозабор «Кисляковский» - Кущевская)</t>
  </si>
  <si>
    <t>Кисляковское, Кущевское сельские поселения</t>
  </si>
  <si>
    <t>Реконструкция насосной станции IV подъема «Кущевская» со строительством водозаборных соо-ружений и  станцией очис-тки воды на 3000куб.м/ сутки</t>
  </si>
  <si>
    <t>пуско-наладочные работы</t>
  </si>
  <si>
    <t>Капитальный ремонт магистральных водопрово-дов В-5, В-6, В-7, В-7-3, МВ-3-1</t>
  </si>
  <si>
    <t>ремонт МВ-5</t>
  </si>
  <si>
    <t>Реконструкция водопроводов х. Новобатайский</t>
  </si>
  <si>
    <t xml:space="preserve">Ильинское сельское поселение </t>
  </si>
  <si>
    <t xml:space="preserve">Реконструкция водопроводов и объектов водоотведения, х. Новобатайский </t>
  </si>
  <si>
    <t>Изготовление ПСД и замена водопроводных сетей в х.Глебовка</t>
  </si>
  <si>
    <t xml:space="preserve">Глебовское сельское поселение </t>
  </si>
  <si>
    <t xml:space="preserve">Полтавченское сельское поселение </t>
  </si>
  <si>
    <t xml:space="preserve">Красносельское сельское поселение </t>
  </si>
  <si>
    <t xml:space="preserve">Реконструкция водопроводов и объектов водоотведения ст.Шкуринская ул.Чапаева, Красновосточная
</t>
  </si>
  <si>
    <t>Шкуринское сельское поселение</t>
  </si>
  <si>
    <t>Реконструкция водопроводов и объектов водоотведения ст.Шкуринская ул. Советская, Кооперативная, п.Заводской ул.Молодежная</t>
  </si>
  <si>
    <t>Реконструкция и строительство объектов теплоснабжения, в том числе:</t>
  </si>
  <si>
    <t>Установка коммерческих узлов учета природного газа на котельных МУП «Теплоэнергетик»</t>
  </si>
  <si>
    <t>Техническое перевооружение котельной коррекционной школы интерната в ст.Шкуринской Кущевского района. Замена промышленной трубы (ПСД)</t>
  </si>
  <si>
    <t>Реконструкция существующей котельной с уста-новкой блочных модулей заводской поставки в ст.Кущевской по ул.Лени-на, 4 (ПСД корректировка)</t>
  </si>
  <si>
    <t>планируется на 2015 год</t>
  </si>
  <si>
    <t>Новомиайловское сельское поселение</t>
  </si>
  <si>
    <t xml:space="preserve">Реконструкция существующей котельной СОШ № 6  в ст.Кущевской с установкой блочных моду-лей заводской поставки, в том числе ПСД </t>
  </si>
  <si>
    <t>Выполнение предприсаний Ростехнадзора</t>
  </si>
  <si>
    <t>Реконструкция котельной 72 квартал в ст-це Кущевской</t>
  </si>
  <si>
    <t>Строительство котельной МУК "КДЦ Глебовского сельского поселения"</t>
  </si>
  <si>
    <t>Реконструкция существующей котельной с установкой блочных модулей заводской поставки в по-селке Первомайском Ку-щевского района, в том числе ПСД</t>
  </si>
  <si>
    <t>Первомайское</t>
  </si>
  <si>
    <t>Благоустройство</t>
  </si>
  <si>
    <t>Всего по Кущевскому сельскому поселению</t>
  </si>
  <si>
    <t>Капитальный ремонт тротуаров</t>
  </si>
  <si>
    <t>Ремонт тротуаров</t>
  </si>
  <si>
    <t xml:space="preserve">Ремонт проезда </t>
  </si>
  <si>
    <t>Реконструкция и строительство тротуаров</t>
  </si>
  <si>
    <t>Реконструкция, строительство, капитальный ремонт, ремонт тротуаров</t>
  </si>
  <si>
    <t xml:space="preserve">Реконструкция, строительство, капитальный ремонт, ремонт тротуаров
</t>
  </si>
  <si>
    <t xml:space="preserve">Обустройство детских игровых площадок, в том числе: 
</t>
  </si>
  <si>
    <t xml:space="preserve">Всего </t>
  </si>
  <si>
    <t>Приобретение и установка детской игровой площадки по ул.8 Марта (у реки)</t>
  </si>
  <si>
    <t>Приобретение и установка детской игровой площадки (Рн сош 16)</t>
  </si>
  <si>
    <t>Доукомплектация детской игровой площадки в п.Мирный</t>
  </si>
  <si>
    <t>Доукомплектация детской игровой площадки в п.Садовый</t>
  </si>
  <si>
    <t>Приобретение и установка детской игровой площадки в с.НовоИвановское</t>
  </si>
  <si>
    <t>Приобретение и установка детской игровой площадки по ул.Офицерской</t>
  </si>
  <si>
    <t>Приобретение и установка детской игровой площадки по ул.Степная</t>
  </si>
  <si>
    <t xml:space="preserve">Приобретение и установка детской игровой площадки 4ая резервная по ул.Современная </t>
  </si>
  <si>
    <t>Приобретение и установка детской игровой площадки по ул.Сибирская</t>
  </si>
  <si>
    <t>Приобретение и установка детской игровой площадки (Рн автовокзала ул.Щорса)</t>
  </si>
  <si>
    <t xml:space="preserve">Приобретение и установка детской игровой площадки 4ая резервная по ул.Современная Приобретение и установка детской игровой площадки Пер.Весенний </t>
  </si>
  <si>
    <t>Приобретение и установка детской игровой площадки Ул Д.Бедного</t>
  </si>
  <si>
    <t>Приобретение и установка детской игровой площадки Пер.Кубанский,  район самолета</t>
  </si>
  <si>
    <t>Приобретение и установка детской игровой площадки Ул.Спартаковская</t>
  </si>
  <si>
    <t>6.5</t>
  </si>
  <si>
    <t>Обустройство детских игровых площадок в с.Новомихайловское на  2014 год - ул.Трудовая -1 шт, 2015 год ул.Набережная-1 шт, 2016 год ул. ул.Школьная-1 шт., в 2017 пос.Коммунар ул. Мира – 1шт</t>
  </si>
  <si>
    <t>Создана новая детская площадка по ул.Трудовой в с.Новомихайловское, дополнены площадки в пос.Коммунар,в с.Новомихайловское ул.Школьная, ул.Набережная</t>
  </si>
  <si>
    <t>Обустройство детских игровых площадок, приобретение и установка качелей лавочек</t>
  </si>
  <si>
    <t>Строительство детских игровых площадок в х. Знамя Коммунизма, п. Первомайском, п. Красня Заря,х.Пролетарском, п. Октябрьском, п. Комсомольском, п. Кубанец, п. Заветы Ильича</t>
  </si>
  <si>
    <t>Обустройство детских игровых площадок, по пер. Школьному 6, приобретение оборудования</t>
  </si>
  <si>
    <t xml:space="preserve">Обустройство детских игровых площадок </t>
  </si>
  <si>
    <t>Приобретение детской игровой площадки  х. Красное</t>
  </si>
  <si>
    <t>Реконструкция линии уличного освещения,ст. Кущевская пер. Микояна</t>
  </si>
  <si>
    <t xml:space="preserve">Устройство линии уличного освещения, ст. Кущевская ул. Ветвистая </t>
  </si>
  <si>
    <t xml:space="preserve">Реконструкция линии уличного освещения,ст. Кущевская ул. Ленинградская </t>
  </si>
  <si>
    <t xml:space="preserve">Реконструкция линии уличного освещения,ст. Кущевская ул. 30 лет Победы </t>
  </si>
  <si>
    <t>Модернизация систем наружного освещения</t>
  </si>
  <si>
    <t>Монтаж уличного освещения по ул. Первомайской</t>
  </si>
  <si>
    <t>1.105</t>
  </si>
  <si>
    <t>Ремонт уличного освещения, х.Гослесопитомник ул.Гвардейская; с.Семеновка ул.Мира; с.Раздольное ул.Красная; х. Гослесопитомник ул.Ленина; С. Ивано-Слюсаревское ул.Нижняя</t>
  </si>
  <si>
    <t>1.106</t>
  </si>
  <si>
    <t>Ремонт уличного освещения х.Оъездная Балка ул.Азовская;</t>
  </si>
  <si>
    <t xml:space="preserve">Модернизация системы наружного освещения </t>
  </si>
  <si>
    <t>Модернизация системы наружного освещения, х.Крутой Яр ул.Южная, х.Серебрянка</t>
  </si>
  <si>
    <t xml:space="preserve"> КЦП «Развитие систем наружного освещения населенных пунктов Краснодарского края на 2012-2014 годы»</t>
  </si>
  <si>
    <t>Восстановление уличного освещения</t>
  </si>
  <si>
    <t>7. Дорожное хозяйство</t>
  </si>
  <si>
    <t>Строительство, реконструкция, капитальный ремонт, ремонт, содержание автомобильных дорог местного значения</t>
  </si>
  <si>
    <t>Капитальный ремонт, ремонт автомобильных дорог местного значения</t>
  </si>
  <si>
    <t xml:space="preserve">Дислокация дорог и установка дорожных знаков </t>
  </si>
  <si>
    <t>Установлены дорожные знаки в с.Новомихайловское по ул.Красной и ул.Молодежной</t>
  </si>
  <si>
    <t>Дислокация дорог и установка дорожных знаков</t>
  </si>
  <si>
    <t>Ильинское сп</t>
  </si>
  <si>
    <t>Строительство, реконструкция, капитальный ремонт, ремонт автомобильных дорог местного значения</t>
  </si>
  <si>
    <t>2015 ГОД</t>
  </si>
  <si>
    <t xml:space="preserve">8. Обеспечение доступности жилья </t>
  </si>
  <si>
    <t>Обеспечение жильем молодых семей</t>
  </si>
  <si>
    <t>Всего</t>
  </si>
  <si>
    <t>9. Развитие финансового , страхового и фондового рынка</t>
  </si>
  <si>
    <t>10. Архитектура и градстроительство</t>
  </si>
  <si>
    <t>Архитектура и градостроительство</t>
  </si>
  <si>
    <t>Внесение изменений в схему территориального планирования муници-пального образования Кущевский район (СТП)</t>
  </si>
  <si>
    <t>Подготовлен проект решения о внесении изменений</t>
  </si>
  <si>
    <t>Установка въездных знаков в Кущевский район вдоль ФАД М4 Дон (на границе с Ростовской областью и на границе с Крыловским районом)</t>
  </si>
  <si>
    <t>Отсутствие денежных средств</t>
  </si>
  <si>
    <t>Разработка правил землепользования и застройки Первомайского сельского поселения</t>
  </si>
  <si>
    <t>Правила землепользования  и застройки разработаны и утверждены</t>
  </si>
  <si>
    <t>Разработка правил землепользования и застройки Красносельского сельского поселения</t>
  </si>
  <si>
    <t>1.5</t>
  </si>
  <si>
    <t>Разработка правил землепользования и застройки Кущевского сельского поселения</t>
  </si>
  <si>
    <t>1.6</t>
  </si>
  <si>
    <t>Разработка правил землепользования и застройки Раздольненского сельского поселения</t>
  </si>
  <si>
    <t>1.7</t>
  </si>
  <si>
    <t>Разработка правил землепользования и застройки Среднечубуркского сельского поселения</t>
  </si>
  <si>
    <t>1.8</t>
  </si>
  <si>
    <t>Разработка правил землепользования и застройки Шкуринского сельского поселения</t>
  </si>
  <si>
    <t>1.9</t>
  </si>
  <si>
    <t>Разработка правил землепользования и застройки Глебовского сельского поселения</t>
  </si>
  <si>
    <t>1.10</t>
  </si>
  <si>
    <t>Разработка правил землепользования и застройки Ильинского сельского поселения</t>
  </si>
  <si>
    <t>1.11</t>
  </si>
  <si>
    <t>Разработка правил землепользования и застройки Кисляковского сельского поселения</t>
  </si>
  <si>
    <t>1.12</t>
  </si>
  <si>
    <t>Разработка правил землепользования и застройки Краснополянского сельского поселения</t>
  </si>
  <si>
    <t>1.13</t>
  </si>
  <si>
    <t>Разработка правил землепользования и застройки Новомихайловскогосельского поселения</t>
  </si>
  <si>
    <t>Правила землепользования  и застройки рв стадии утверждения</t>
  </si>
  <si>
    <t>1.14</t>
  </si>
  <si>
    <t>Разработка правил землепользования и застройки Полтавченского сельского поселения</t>
  </si>
  <si>
    <t>1.15</t>
  </si>
  <si>
    <t>Разработка комплексной системы коммунальной инфраструктуры  Глебовского сельского поселения</t>
  </si>
  <si>
    <t>Разработка комплексной системы коммунальной инфраструктуры по Программе "Комплексное развитие систем коммунальной инфраструктуры муниципальных образований Краснодарского края на основе документов территориального планирования на 2011-2013 годы" приостановлена ввиду отсутствия денежных средств в краевом бюджете</t>
  </si>
  <si>
    <t>1.16</t>
  </si>
  <si>
    <t xml:space="preserve">  Разработка комплексной системы коммунальной инфраструктуры  Ильинского сельского поселения</t>
  </si>
  <si>
    <t>1.17</t>
  </si>
  <si>
    <t>Разработка комплексной системы коммунальной инфраструктуры  Кисляковского сельского поселения</t>
  </si>
  <si>
    <t>1.18</t>
  </si>
  <si>
    <t xml:space="preserve">  Разработка комплексной системы коммунальной инфраструктуры  Краснополянского сельского поселения</t>
  </si>
  <si>
    <t>1.19</t>
  </si>
  <si>
    <t xml:space="preserve">  Разработка комплексной системы коммунальной инфраструктуры  Красносельского сельского поселения</t>
  </si>
  <si>
    <t>1.20</t>
  </si>
  <si>
    <t xml:space="preserve"> Разработка комплексной системы коммунальной инфраструктуры   Кущевского сельского поселения</t>
  </si>
  <si>
    <t>1.21</t>
  </si>
  <si>
    <t xml:space="preserve">  разработка комплексной системы коммунальной инфраструктуры  Новомихайловского сельского поселения</t>
  </si>
  <si>
    <t>1.22</t>
  </si>
  <si>
    <t xml:space="preserve">  Разработка комплексной системы коммунальной инфраструктуры  Первомайского сельского поселения</t>
  </si>
  <si>
    <t>1.23</t>
  </si>
  <si>
    <t xml:space="preserve">  Разработка комплексной системы коммунальной инфраструктуры  Полтавченского сельского поселения</t>
  </si>
  <si>
    <t>1.24</t>
  </si>
  <si>
    <t xml:space="preserve">  разработка комплексной системы коммунальной инфраструктуры  Раздольненского сельского поселения</t>
  </si>
  <si>
    <t>1.25</t>
  </si>
  <si>
    <t>Разработка комплексной системы коммунальной инфраструктуры   Среднечубуркского сельского поселения</t>
  </si>
  <si>
    <t xml:space="preserve"> Разработка комплексной системы коммунальной инфраструктуры  Шкуринского сельского поселения</t>
  </si>
  <si>
    <t>11. Строительство</t>
  </si>
  <si>
    <t>Строительство 40 кв.жилого дома эконом класса в ст.Кущевская ул.Комсомольская ,д.6(об.площадь 2400кв.м.)</t>
  </si>
  <si>
    <t>Разработка ПСД на строительство 40 кв.жилого дома эконом класса в ст.Кущевской ул.Комсомольская, 6</t>
  </si>
  <si>
    <t>Строительство инженерной инфраструктуры к 40 кв.жилому дому</t>
  </si>
  <si>
    <t>Разработка ПСД на строительство инженерной инфраструктуры  к 40 кв.жилому дому</t>
  </si>
  <si>
    <t>11.1</t>
  </si>
  <si>
    <t>Подготовка градостроительной  и землеустроительной документации в Новомихайловском сельском поселении</t>
  </si>
  <si>
    <t>12. Развитие экономики</t>
  </si>
  <si>
    <t>Развитие малого и среднего предпринимательства</t>
  </si>
  <si>
    <t>Муниципальное образование Кущевский район</t>
  </si>
  <si>
    <t>Инвестиционное развитие</t>
  </si>
  <si>
    <t xml:space="preserve">Программа отменена с июня 2014 года </t>
  </si>
  <si>
    <t>Строительство дополнительного офиса ООО «Кубань Кредит»</t>
  </si>
  <si>
    <t>ст.Кущевская, ул.Ленина</t>
  </si>
  <si>
    <t>Введён в эксплуатацию</t>
  </si>
  <si>
    <t>Строительство  погрузочной точки с/х продукции  ООО «Тандем»</t>
  </si>
  <si>
    <t>ст.Кущевская, ул.Промышленная, 5б</t>
  </si>
  <si>
    <t>Введен в эксплуатацию</t>
  </si>
  <si>
    <t>Строительство АЗС ООО «Агрофирма «Лоза»</t>
  </si>
  <si>
    <t>т.Кущевская, вдоль ФАД М-4 «Дон» км1141+750м</t>
  </si>
  <si>
    <t>Размещение предприятия по производству масла из семян подсолнечника ООО «Акиф»</t>
  </si>
  <si>
    <t>ст.Кущевская, ул.Гагарина</t>
  </si>
  <si>
    <t>Строительство свинофермы на 8000 голов ООО «ДВВ-Агро»</t>
  </si>
  <si>
    <t>с.Новоивановское</t>
  </si>
  <si>
    <t>Приостановлен до окончания снятия карантина по АЧ</t>
  </si>
  <si>
    <t>Строительство станции добычи и очистки воды</t>
  </si>
  <si>
    <t>Строительство придорожного комплекса  ООО «Артэнц»</t>
  </si>
  <si>
    <t>ст.Кущевская, пер.Дорожный, 7</t>
  </si>
  <si>
    <t>В стадии проектирования</t>
  </si>
  <si>
    <t>Строительство многоквартирного жилого дома</t>
  </si>
  <si>
    <t>ст.Кущевская, ул.Крупская, 5</t>
  </si>
  <si>
    <t>Строительство производственно-логистического комплекса                   ООО «Мартин»</t>
  </si>
  <si>
    <t>ст.Кущевская, поворот на Новомихайловское</t>
  </si>
  <si>
    <t>Идет строительство второй очереди</t>
  </si>
  <si>
    <t>Строительство ипподрома</t>
  </si>
  <si>
    <t>ст.Кущевской вдоль ФАД «Дон» по пер.Дорожному</t>
  </si>
  <si>
    <t>Строительство магазинов, сервисных центров</t>
  </si>
  <si>
    <t>пер.Совхозный 101 (а,б,в,г,д,е,ж,з,и)</t>
  </si>
  <si>
    <t>Строительство логистического комплекса ст.Кущевской вдоль ФАД «ДОН»</t>
  </si>
  <si>
    <t>т.Кущевской вдоль ФАД «Дон» по ул.Транспортной, 28</t>
  </si>
  <si>
    <t>Строительство тепличного комплекса Зайцев В.А.</t>
  </si>
  <si>
    <t>ст.Кущевская пер.Кубанский, 96</t>
  </si>
  <si>
    <t>Строительство 12-ти квартирного жилого дома, ООО «Стандарт-Плюс»</t>
  </si>
  <si>
    <t>ст.Кущевская, пер.Москвича, 94а</t>
  </si>
  <si>
    <t>Строительство откормочного комплекса КРС (2000 голов)       Зайцев В.А.</t>
  </si>
  <si>
    <t>Строительство торгового центра и жилого комплекса                       ООО «Мартин»</t>
  </si>
  <si>
    <t>Строительство сахарного завода</t>
  </si>
  <si>
    <t>Строительство придорожного комплекса в этнографическом стиле</t>
  </si>
  <si>
    <t>ст.Кущевская, пер.Дорожный, 1а</t>
  </si>
  <si>
    <t>Строительство многофункциональной придорожной зоны</t>
  </si>
  <si>
    <t>ст.Кущевская, ул.Транспортная</t>
  </si>
  <si>
    <t>Уменьшились запланированные объемы</t>
  </si>
  <si>
    <t>с.Раздольное</t>
  </si>
  <si>
    <t>13. Развитие АПК</t>
  </si>
  <si>
    <t>Улучшение жилищных условий граждан, проживающих в сельской местности</t>
  </si>
  <si>
    <t>в 2014 г. - финансирования не было, в связи с закрытием долгосрочной программы и с утверждением в одну общую программу "Развитие сельского хозяйства и регулирование рынков сельскохозяйственной продукции, сырья и продовольствия"</t>
  </si>
  <si>
    <t>Закупка элитных семян сельхозтоваропроизводителями</t>
  </si>
  <si>
    <t>Не выполнение плана в 2013-2014 гг в связи с сокращением денежных средств</t>
  </si>
  <si>
    <t>Кротование, строительство каналов, осушение заболоченных участков земель</t>
  </si>
  <si>
    <t>Финансирования не было, в связи с закрытием долгосрочной программы и с утверждениемв одну общую  программу "Развитие сельского хозяйства и регулирование рынков сельскохозяйственной продукции, сырья и продовольствия"</t>
  </si>
  <si>
    <t>ООО Агрофирма ФБК</t>
  </si>
  <si>
    <t>2013-2014 гг. финансирования не будет в связи со сменой учредителя и перерегистрцией данного хозяйства в Выселковский район</t>
  </si>
  <si>
    <t>Закупка оборудования для сан.пропускников, закупка вет.препаратов</t>
  </si>
  <si>
    <t>Финансирования не было, в связи с закрытием долгосрочной программы и с утверждением в одну общую  программу "Развитие сельского хозяйства и регулирование рынков сельскохозяйственной продукции, сырья и продовольствия"</t>
  </si>
  <si>
    <t>Субсидии на возмещение гражданам ведущим ЛПХ, за сданную продукцию, приобретение молодняка животных, строительство теплиц</t>
  </si>
  <si>
    <t>Не выполнение плана в 2014 г. в связи с сокращением денежных средств</t>
  </si>
  <si>
    <t>Предоставление грантов на развитие животноводческих ферм</t>
  </si>
  <si>
    <t>Создание семейной фермы</t>
  </si>
  <si>
    <t>ИП Кобелев А.В.</t>
  </si>
  <si>
    <t>Шкуринское с/п</t>
  </si>
  <si>
    <t>Не выполнение плана - в связи с реарганизацией хозяйства (снижение посевной площади до 50 га)</t>
  </si>
  <si>
    <t>Закупка и выращивание молочной породы</t>
  </si>
  <si>
    <t>В связи с отсутствием финансирования с краевого бюджета</t>
  </si>
  <si>
    <t>ИП Крошка В.А.</t>
  </si>
  <si>
    <t>Данное хозяйство не подовало документы на субсидирование</t>
  </si>
  <si>
    <t>Мониторинг плодородия земель, приобретение средств химизации и минеральных удобрений</t>
  </si>
  <si>
    <t>-</t>
  </si>
  <si>
    <t xml:space="preserve">14. Промышленность </t>
  </si>
  <si>
    <t>15 Молодежная политика</t>
  </si>
  <si>
    <t>Месячник оборонно-массовой и военно-патриотической работы</t>
  </si>
  <si>
    <t>проведено 24 мероприятия с охватом 
молодежи-7200</t>
  </si>
  <si>
    <t xml:space="preserve">ДКЦП "Патриотическое воспитание населения Краснодарского края на 2012-2015 годы" </t>
  </si>
  <si>
    <t>Мероприятия, направленные на профилактику наркомании, алкоголизма и табакокурения в молодежной среде</t>
  </si>
  <si>
    <t>День воина-интернационалиста</t>
  </si>
  <si>
    <t>Вахта Памяти</t>
  </si>
  <si>
    <t>День призывника</t>
  </si>
  <si>
    <t xml:space="preserve">Содействие в организации деятельности районной молодежной организации «Союз Кущевской молодежи»: </t>
  </si>
  <si>
    <t>Организация и проведение мероприятий, и привлечение молодежи к общественной жизни Кущевского района и повышение электоральной активности</t>
  </si>
  <si>
    <t>Мероприятия по развитию школьного и студенческого самоуправления</t>
  </si>
  <si>
    <t>Организация работы по трудоустройству и обучению незанятой молодежи, созданию дополнительных рабочих мест</t>
  </si>
  <si>
    <t>Районный конкурс молодых работников хозяйств, предприятий, учреждений района «Профессионал года»</t>
  </si>
  <si>
    <t xml:space="preserve">Организация соревнования среди молодых участников уборочных работ «Жатва» </t>
  </si>
  <si>
    <t>Мероприятия по благоустройству и озеленения территории. Организация и проведение акции «Красоту родной станицы – руками молодых»</t>
  </si>
  <si>
    <t>Развитие системы социоклубной работы по месту жительства</t>
  </si>
  <si>
    <t>Развитие системы молодежного, детского, семейного отдыха- организация работы летних дворовых площадок «Лето – это маленькая жизнь»;                   - организация оздоровления в краевых центрах</t>
  </si>
  <si>
    <t>Мероприятия, направленные на противодействие экстремизма в молодежной среде</t>
  </si>
  <si>
    <t>ДКЦП "Гармонизация межнациональных отношений и развитие национальных культур в Краснодарском крае" на 2013-2017</t>
  </si>
  <si>
    <t>Проведение игр КВН</t>
  </si>
  <si>
    <t>Проведение игр "Что? Где? Когда?"</t>
  </si>
  <si>
    <t>Мероприятия, посвященные юбилейным и памятным датам отечественной истории и культуры</t>
  </si>
  <si>
    <t xml:space="preserve">ВЦП "О мероприятиях праздничных дней и памятных дат, проводимых администрацией Краснодарского края в 2012-2014 годах" </t>
  </si>
  <si>
    <t>Районный туристский слет рабочей и учащейся молодежи</t>
  </si>
  <si>
    <t>Поддержка деятельности детских и молодежных общественных объединений</t>
  </si>
  <si>
    <t>Выпуск «Молодежной странички» в газете «Вперед»</t>
  </si>
  <si>
    <t>23</t>
  </si>
  <si>
    <t>Обучение, повышение квалификации, переподготовка кадров в сфере молодежной политики</t>
  </si>
  <si>
    <t xml:space="preserve">ВЦП реализации государственной молодежной политики в Краснодарском крае "Молодежь Кубани" на 2011-2013 годы" </t>
  </si>
  <si>
    <t>24</t>
  </si>
  <si>
    <t>Регулярный сбор, обработка, анализ информации о методиках, опыте работы общественных организаций района и служб сферы молодежной политики, детских и молодежных организаций</t>
  </si>
  <si>
    <t>25</t>
  </si>
  <si>
    <t>Проведение тематических семинаров, совещаний специалистов молодежной сферы по обмену опытом, анализу, обобщению материалов социоклубной работы, межрайонные семинары по обмену опытом</t>
  </si>
  <si>
    <t>27</t>
  </si>
  <si>
    <t>Развитие форм массовой молодежной хип-хоп культуры (брейк, реп, граффити, уличные виды спорта)                            - Фестиваль молодежных субкультур;                             - районные молодежные акции «Мы за здоровый образ жизни»</t>
  </si>
  <si>
    <t>16. Центр занятости населения</t>
  </si>
  <si>
    <t>Организация временного трудоустройства несовершеннолетних граждан в возрасте от 14 до 18 лет в свободное от учебы время.</t>
  </si>
  <si>
    <t xml:space="preserve"> Кущевское сельское поселение</t>
  </si>
  <si>
    <t>Организация временного трудоустройства несовершеннолетних граждан в возрасте от 14 до 18 лет в свободное от учебы время</t>
  </si>
  <si>
    <t>1</t>
  </si>
  <si>
    <t>ИТОГО:</t>
  </si>
  <si>
    <t>Средства не были израсходованы, так как сельское поселение не стало заключать договора на временное трудоустройство, уменьшено финансирование</t>
  </si>
  <si>
    <t>Бюджет работодателей</t>
  </si>
  <si>
    <t>Отсутствие заявок на временное трудоустройство несовершеннолетних</t>
  </si>
  <si>
    <t xml:space="preserve">Бюджет  муниципального образования Кущевский район </t>
  </si>
  <si>
    <t>Уменьшено финансирование</t>
  </si>
  <si>
    <t>Организация  проведения оплчиваемых общественных работ</t>
  </si>
  <si>
    <t>Бюджет  работодателей</t>
  </si>
  <si>
    <t>17. Противодействие незаконному потреблению и обороту наркотических средств</t>
  </si>
  <si>
    <t>Создание условий для профилактики незакон¬ного потребления и оборота наркотических средств, сокращение распространения наркомании и связанных с ней правонарушений до уровня минимальной опасности для общества</t>
  </si>
  <si>
    <t>18.  Гармонизация межнациональных отношений</t>
  </si>
  <si>
    <t xml:space="preserve">Обеспечение гармонизации межнациональных отношений; укрепление толерантности в Кущевском районе; предотвращения этнических конфликтов.
</t>
  </si>
  <si>
    <t>19.  Безопасность  дорожного движения</t>
  </si>
  <si>
    <t>Формирование правового сознания и предупреждения опасного поведения участников дорожного движения</t>
  </si>
  <si>
    <t>Организационно-планировочные и инженерные меры, направленные на совершенствование организации движения транспортных средств и пешеходов в населенных пунктах</t>
  </si>
  <si>
    <t>20. Укрепление правопорядка, профилактика правонарушений , усиление борьбыс преступностью и противодействию коррупции</t>
  </si>
  <si>
    <t>МО Кущевский район</t>
  </si>
  <si>
    <t>Меры по борьбес терроризмом и экстремизмом</t>
  </si>
  <si>
    <t>20.2</t>
  </si>
  <si>
    <t>Меры по профилактике правонарушений</t>
  </si>
  <si>
    <t>21. Предупреждение ЧС. Безопасный район</t>
  </si>
  <si>
    <t>21.1</t>
  </si>
  <si>
    <t>Создание инфораструктуры видеонаблюдения, сбора и отображенгия видеоинформации (приобретение видеокамер)</t>
  </si>
  <si>
    <t>21.2</t>
  </si>
  <si>
    <t>Создание и оснащение материально-технической базы МУ "Ситуационный центр".</t>
  </si>
  <si>
    <t>21.1.</t>
  </si>
  <si>
    <t>Оснащение звуковой сигнализацией в Новомихайловском сельском поселени</t>
  </si>
  <si>
    <t>Организация первичных мер противопожарной безопасности в Новомихайловском сельском поселении</t>
  </si>
  <si>
    <t>Мероприятия по профилактике терроризма и экстремизма и ликвидации последствий проявлений экстремизма и терроризма</t>
  </si>
  <si>
    <t>МЦП « Мероприятия по профилактике терроризма и экстремизма и ликвидации последствий проявлений экстремизма и терроризма» от 07.06.2011 №55</t>
  </si>
  <si>
    <t>Мероприятия по обеспечению пожарной безопасности в поселении</t>
  </si>
  <si>
    <t>МЦП «Обеспечение пожарной безопасности В Глебовском сельском поселении» от 07.11.2011 №83</t>
  </si>
  <si>
    <t>Программа «Противодействие экстремизму и профилактика терроризма на территории Ильинского сельского поселения на 2011-2013годы»</t>
  </si>
  <si>
    <t>Приобретение громкоговорителей</t>
  </si>
  <si>
    <t>МЦП «Обеспечение пожарной безопасности в  Первомайском сельском поселении» от 07.11.2011 №83</t>
  </si>
  <si>
    <t>Гидранты</t>
  </si>
  <si>
    <t>22. Совершенствование системы муниципального управления</t>
  </si>
  <si>
    <t xml:space="preserve">Ведомственная целевая программа "Развитие материально - технической базы администрации муниципального образования Кущевский район </t>
  </si>
  <si>
    <t>23. Архивный отдел</t>
  </si>
  <si>
    <t>Отсутствие в бюджете края денежных  средств.</t>
  </si>
  <si>
    <t xml:space="preserve">Развитие архивного дела в Кущевском районе </t>
  </si>
  <si>
    <t>ст-ца Кущевская</t>
  </si>
  <si>
    <t>24. Формирование и содержание объектов местного самоуправления</t>
  </si>
  <si>
    <t>Инвентаризация и оценка недвижимого имущества муниципальной казны муниципального образования Кущевский район</t>
  </si>
  <si>
    <t>Ремонт, реконструкция и техническое обслуживание имущества казны</t>
  </si>
  <si>
    <t>Формирование (уточнение характеристик) земельных участков</t>
  </si>
  <si>
    <t xml:space="preserve">Заместитель главы  муниципального образования Кущевский район </t>
  </si>
  <si>
    <t>Е. И. Поступаева</t>
  </si>
  <si>
    <t xml:space="preserve">Исп. Брайко Л. Г., </t>
  </si>
  <si>
    <t>Форма № 2</t>
  </si>
  <si>
    <t>Информация о реализации инвестиционных проектов на территории муниципального  образования Кущевский район , утвержденных Программой социально-экономического развития  муниципального  образования  Кущевский район на период до 2017 года, по состоянию                                                                                                                                                      на 31 декабря 2015 года</t>
  </si>
  <si>
    <t xml:space="preserve">№ п/п </t>
  </si>
  <si>
    <t xml:space="preserve">Наименование отрасли (код ОКВЭД) </t>
  </si>
  <si>
    <t>Наименование инвестиционного проекта ¹</t>
  </si>
  <si>
    <t>Место реализации (адрес)</t>
  </si>
  <si>
    <t>Период реализации</t>
  </si>
  <si>
    <t>Сумма инвестиций, тыс. руб.</t>
  </si>
  <si>
    <t>Освоение (на 31.12.2015)</t>
  </si>
  <si>
    <t>Текущая стадия реализации проекта</t>
  </si>
  <si>
    <t>Соблюдение сроков реализации проекта</t>
  </si>
  <si>
    <t xml:space="preserve">Инвестиционные проекты со сроком окончания в 2013 году </t>
  </si>
  <si>
    <t>65. Финансовое посредничество</t>
  </si>
  <si>
    <t>ст.Кущевская,            ул. Ленина</t>
  </si>
  <si>
    <t>2012-2013гг</t>
  </si>
  <si>
    <t>Соблюден</t>
  </si>
  <si>
    <t>53.12. Хранение и складирование</t>
  </si>
  <si>
    <t xml:space="preserve">Строительство  погрузочной точки с/х продукции 
ООО «Тандем»
</t>
  </si>
  <si>
    <t>ст. Кущевская, ул. Промышленная, 5б</t>
  </si>
  <si>
    <t>50.50. Розничная торговля моторным топливом</t>
  </si>
  <si>
    <t>Строительство АЗС ООО «Агрофирма «Лоза»»</t>
  </si>
  <si>
    <t>ст. Кущевская, вдоль ФАД М-4 «Дон» км1141+750м</t>
  </si>
  <si>
    <t>2011-2013гг</t>
  </si>
  <si>
    <t>15.41.2. Производство неочищенных растительных масел</t>
  </si>
  <si>
    <t>ст. Кущевская,            ул. Гагарина, 65</t>
  </si>
  <si>
    <t>26.6. Производство изделий из бетона, гипса и цемента</t>
  </si>
  <si>
    <t xml:space="preserve">Строительство цеха и установка технологической линии по производству тротуарной плитки, бордюра и т.д путем вибропрессования
1300 тыс.тонн ООО «ЦЕСМ-1»
</t>
  </si>
  <si>
    <t>ст. Кущевская,    ул. Кошевого, 105</t>
  </si>
  <si>
    <t xml:space="preserve"> 01.23. Разведение свиней</t>
  </si>
  <si>
    <t>с. Новоивановское</t>
  </si>
  <si>
    <t>2008-2013гг</t>
  </si>
  <si>
    <t>Приостановлен до окончания карантина по АЧС</t>
  </si>
  <si>
    <t>Не соблюден</t>
  </si>
  <si>
    <t>41.00.1. Сбор и очистка воды</t>
  </si>
  <si>
    <t>2013г</t>
  </si>
  <si>
    <t>15.98.2. Производство безалкогольных напитков, кроме минеральных вод</t>
  </si>
  <si>
    <t>Строительство цеха безалкогольных газированных напитков ООО «Пей-ка»</t>
  </si>
  <si>
    <t>ст. Кущевская,   ул. Советская, 126</t>
  </si>
  <si>
    <t>2010-2013гг</t>
  </si>
  <si>
    <t xml:space="preserve">Инвестиционные проекты со сроком окончания в 2014 году </t>
  </si>
  <si>
    <t>45.2. Строительство зданий и сооружений</t>
  </si>
  <si>
    <t xml:space="preserve">Строительство многоквартирного жилого дома </t>
  </si>
  <si>
    <t>ст. Кущевская,      ул. Крупская, 5</t>
  </si>
  <si>
    <t>2012-2014гг</t>
  </si>
  <si>
    <t>Реализован</t>
  </si>
  <si>
    <t>60.24. 7 автомобильного транспорта</t>
  </si>
  <si>
    <t>ст. Кущевская,   ул. Транспортная, 17а</t>
  </si>
  <si>
    <t>Строительство</t>
  </si>
  <si>
    <t>Не соблюдается, продлен до 2017 года</t>
  </si>
  <si>
    <t>ст.Кущевская,  пер. Москвича, 94а</t>
  </si>
  <si>
    <t xml:space="preserve">Инвестиционные проекты со сроком окончания в 2015 году </t>
  </si>
  <si>
    <t>92.72. Прочая деятельность по организации отдыха и развлечений, не включённая в другие группировки</t>
  </si>
  <si>
    <t xml:space="preserve">Строительство ипподрома </t>
  </si>
  <si>
    <t xml:space="preserve"> ст. Кущевской вдоль ФАД «Дон» по пер. Дорожному</t>
  </si>
  <si>
    <t>2013-2015гг</t>
  </si>
  <si>
    <t>Разработка ПСД</t>
  </si>
  <si>
    <t>55.10. Деятельность гостиниц</t>
  </si>
  <si>
    <t>ст. Кущевская,                ул. Транспортная</t>
  </si>
  <si>
    <t>Начато строительство</t>
  </si>
  <si>
    <t>Не соблюдается, продлен до 2016 года</t>
  </si>
  <si>
    <t>с. Раздольное</t>
  </si>
  <si>
    <t>Подбор земельного участка</t>
  </si>
  <si>
    <t>Не соблюдается, соглашение расторгнуто</t>
  </si>
  <si>
    <t>52. Розничная торговля, кроме торговли автотранспортными средствами и мотоциклами; 55.10. Деятельность гостиниц</t>
  </si>
  <si>
    <t>Строительство придорожного комплекса                   ООО «Артэнц»</t>
  </si>
  <si>
    <t>ст. Кущевская, пер.Дорожный, 7</t>
  </si>
  <si>
    <t>Расторгнуто соглашение</t>
  </si>
  <si>
    <t xml:space="preserve">Не соблюдается </t>
  </si>
  <si>
    <t>02.21.1. Овощеводство</t>
  </si>
  <si>
    <t>ст.Кущевская пер. Кубанский, 96</t>
  </si>
  <si>
    <t xml:space="preserve">Инвестиционные проекты, реализуемые в 2013-2017 годах </t>
  </si>
  <si>
    <t>52. Розничная торговля, кроме торговли автотранспортными средствами</t>
  </si>
  <si>
    <t xml:space="preserve">Строительство магазинов, сервисных центров   </t>
  </si>
  <si>
    <t>ст. Кущевская, пер. Совхозный, 101 (а,б,в,г,д,е,ж,з,и)</t>
  </si>
  <si>
    <t>2013-2016гг</t>
  </si>
  <si>
    <t>Соблюдается</t>
  </si>
  <si>
    <t>60.24. Деятельность автомобильного транспорта</t>
  </si>
  <si>
    <t>ст. Кущевской вдоль ФАД «Дон» по ул.Транспортной, 28</t>
  </si>
  <si>
    <t>2013-2017гг</t>
  </si>
  <si>
    <t>01.21. Разведение крупного рогатого скота</t>
  </si>
  <si>
    <t>Строительство откормочного комплекса КРС (2000 голов)       Зайцев В.А</t>
  </si>
  <si>
    <t>ст. Шкуринская</t>
  </si>
  <si>
    <t>2014-2017гг</t>
  </si>
  <si>
    <t>52. Розничная торговля, кроме торговли автоттранспортными средствами и мотоциклами</t>
  </si>
  <si>
    <t>ст. Кущевская,            ул. Ленина</t>
  </si>
  <si>
    <t>15.83. Производство сахара</t>
  </si>
  <si>
    <t>Поиск инвестора</t>
  </si>
  <si>
    <t>ст. Кущевская, пер.Дорожный, 1а</t>
  </si>
  <si>
    <t>2014-2016гг</t>
  </si>
  <si>
    <t>Заместитель главы муниципального образования Кущевский район                                                                                                                 Е. И. Поступаева</t>
  </si>
  <si>
    <t xml:space="preserve">Исп. Брайко Л.Г., 8861685-62-59 </t>
  </si>
  <si>
    <t>Форма № 3</t>
  </si>
  <si>
    <t>Информация о достижении целевых индикаторов Программы социально-экономического развития  муниципального образования Кущевский район на период до 2017 года  (за 2013-2015 гг.)</t>
  </si>
  <si>
    <t>Наименование целевых индикаторов</t>
  </si>
  <si>
    <t>Ед. изм.</t>
  </si>
  <si>
    <t>2012 год (факт)</t>
  </si>
  <si>
    <t>2013 год (факт)</t>
  </si>
  <si>
    <t>2014 год (факт)</t>
  </si>
  <si>
    <t>Исполнение плана 2015 года, %</t>
  </si>
  <si>
    <t>Темп роста, 2015/2014, %</t>
  </si>
  <si>
    <t>Темп роста, 2015/2012, %</t>
  </si>
  <si>
    <t>план</t>
  </si>
  <si>
    <t>факт</t>
  </si>
  <si>
    <t>Уровень жизни населения</t>
  </si>
  <si>
    <t>Среднегодовая численность постоянного населения – всего</t>
  </si>
  <si>
    <t>тыс. чел.</t>
  </si>
  <si>
    <t>Общий коэффициент рождаемости</t>
  </si>
  <si>
    <t>число родившихся на 1000 человек населения</t>
  </si>
  <si>
    <t>Общий коэффициент смертности</t>
  </si>
  <si>
    <t>число умерших на 1000 чел. населения</t>
  </si>
  <si>
    <t>Среднегодовая численность занятых в экономике</t>
  </si>
  <si>
    <t xml:space="preserve">тыс. чел. </t>
  </si>
  <si>
    <t>5.</t>
  </si>
  <si>
    <t>Среднедушевой денежный доход на одного жителя</t>
  </si>
  <si>
    <t>руб.</t>
  </si>
  <si>
    <t>6.</t>
  </si>
  <si>
    <t>Реальная среднемесячная начисленная заработная плата</t>
  </si>
  <si>
    <t>%</t>
  </si>
  <si>
    <t>7.</t>
  </si>
  <si>
    <t>Заработная плата работников бюджетной сферы, в том числе:</t>
  </si>
  <si>
    <t xml:space="preserve">врачей </t>
  </si>
  <si>
    <t>среднего медицинского персонала</t>
  </si>
  <si>
    <t>младшего медицинского персонала</t>
  </si>
  <si>
    <t>педагогических работников системы дошкольного образования детей</t>
  </si>
  <si>
    <t>педагогических работников общего образования</t>
  </si>
  <si>
    <t>работников культуры</t>
  </si>
  <si>
    <t>8.</t>
  </si>
  <si>
    <t>Соотношение средней заработной платы муниципального образования к средней заработной плате в Краснодарском крае</t>
  </si>
  <si>
    <t>9.</t>
  </si>
  <si>
    <t>Уровень регистрируемой безработицы к численности трудоспособного населения в трудоспособном возрасте</t>
  </si>
  <si>
    <t>Социальная сфера</t>
  </si>
  <si>
    <t>Образование</t>
  </si>
  <si>
    <t>Охват детей в возрасте 3-7 лет дошкольными учреждениями</t>
  </si>
  <si>
    <t>Количество групп альтернативных моделей дошкольного образования</t>
  </si>
  <si>
    <t>единиц</t>
  </si>
  <si>
    <t>Численность детей от 0 до 7 лет, состоящих на учете для определения в дошкольные учреждения</t>
  </si>
  <si>
    <t>человек</t>
  </si>
  <si>
    <t>13.</t>
  </si>
  <si>
    <t>Строительство детских дошкольных учреждений</t>
  </si>
  <si>
    <t>ед./мест</t>
  </si>
  <si>
    <t>14.</t>
  </si>
  <si>
    <t>Реконструкция  детских дошкольных учреждений</t>
  </si>
  <si>
    <t xml:space="preserve">   1/40</t>
  </si>
  <si>
    <t xml:space="preserve"> 1/50</t>
  </si>
  <si>
    <t xml:space="preserve"> 1/51</t>
  </si>
  <si>
    <t>Капитальный ремонт детских дошкольных учреждений</t>
  </si>
  <si>
    <t xml:space="preserve">  3/70</t>
  </si>
  <si>
    <t xml:space="preserve"> 2/70</t>
  </si>
  <si>
    <t>Строительство учреждений общего образования</t>
  </si>
  <si>
    <t>Капитальный ремонт учреждений общего образования</t>
  </si>
  <si>
    <t xml:space="preserve">17/0 </t>
  </si>
  <si>
    <t>5/0</t>
  </si>
  <si>
    <t>3/0</t>
  </si>
  <si>
    <t>Доля учащихся, занимающихся в первую смену</t>
  </si>
  <si>
    <t>19.</t>
  </si>
  <si>
    <t>Численность учащихся, приходящихся на 1 учителя</t>
  </si>
  <si>
    <t>чел.</t>
  </si>
  <si>
    <t>Здравоохранение</t>
  </si>
  <si>
    <t>20.</t>
  </si>
  <si>
    <t>Ввод в эксплуатацию:</t>
  </si>
  <si>
    <t>амбулаторно-поликлинических учреждений</t>
  </si>
  <si>
    <t>ед.</t>
  </si>
  <si>
    <t>больниц</t>
  </si>
  <si>
    <t>21.</t>
  </si>
  <si>
    <t>Строительство и ввод в эксплуатацию офисов врачей общей практики</t>
  </si>
  <si>
    <t>22.</t>
  </si>
  <si>
    <t>Обеспеченность населения:</t>
  </si>
  <si>
    <t>больничными койками</t>
  </si>
  <si>
    <t>коек на 10  тыс. жителей</t>
  </si>
  <si>
    <t>амбулаторно-поликлиническими учреждениями</t>
  </si>
  <si>
    <t>посещений в смену на 10 тыс. жителей</t>
  </si>
  <si>
    <t xml:space="preserve">врачами </t>
  </si>
  <si>
    <t>чел. на 10 тыс. населения</t>
  </si>
  <si>
    <t xml:space="preserve">средним медицинским персоналом </t>
  </si>
  <si>
    <t>23.</t>
  </si>
  <si>
    <t xml:space="preserve">Срок ожидания приезда скорой помощи </t>
  </si>
  <si>
    <t>мин.</t>
  </si>
  <si>
    <t>Культура</t>
  </si>
  <si>
    <t>24.</t>
  </si>
  <si>
    <t>Число учреждений культуры и искусства</t>
  </si>
  <si>
    <t>25.</t>
  </si>
  <si>
    <t>Охват детей школьного возраста эстетическим образованием</t>
  </si>
  <si>
    <t>26.</t>
  </si>
  <si>
    <t>Уровень обеспеченности спортивными сооружениями:</t>
  </si>
  <si>
    <t>спортивными залами</t>
  </si>
  <si>
    <t>%  к социальному нормативу</t>
  </si>
  <si>
    <t>плавательными бассейнами</t>
  </si>
  <si>
    <t>% к социальному нормативу</t>
  </si>
  <si>
    <t>плоскостными спортивными сооружениями</t>
  </si>
  <si>
    <t>27.</t>
  </si>
  <si>
    <t>Удельный вес населения, систематически занимающихся физической культурой и спортом</t>
  </si>
  <si>
    <t>Обеспеченность жильем</t>
  </si>
  <si>
    <t>28.</t>
  </si>
  <si>
    <t xml:space="preserve">Общая площадь жилого фонда муниципального образования </t>
  </si>
  <si>
    <t>м2 общей площади</t>
  </si>
  <si>
    <t>29.</t>
  </si>
  <si>
    <t>Общая площадь муниципального жилого фонда, нуждающегося в капитальном ремонте</t>
  </si>
  <si>
    <t>м2</t>
  </si>
  <si>
    <t>30.</t>
  </si>
  <si>
    <t>Доля населения, проживающего в многоквартирных домах, признанных в установленном порядке аварийным и ветхим жильем</t>
  </si>
  <si>
    <t>31.</t>
  </si>
  <si>
    <t xml:space="preserve">Обеспеченность жильем (на конец года) </t>
  </si>
  <si>
    <t>кв.м на 1 человека</t>
  </si>
  <si>
    <t>32.</t>
  </si>
  <si>
    <t>Число семей, стоящих на учете в качестве нуждающихся в жилых помещениях</t>
  </si>
  <si>
    <t>33.</t>
  </si>
  <si>
    <t>Ввод в действие жилых домов за счет всех источников финансирования</t>
  </si>
  <si>
    <t>34.</t>
  </si>
  <si>
    <t>Количество предоставленных жилищных, в т. ч. ипотечных кредитов населению на цели приобретения (строительства) жилья</t>
  </si>
  <si>
    <t>184/66</t>
  </si>
  <si>
    <t>177/172</t>
  </si>
  <si>
    <t>137/115</t>
  </si>
  <si>
    <t>67/53</t>
  </si>
  <si>
    <t>100/100</t>
  </si>
  <si>
    <t>48,9/46,1</t>
  </si>
  <si>
    <t>36,4/80,3</t>
  </si>
  <si>
    <t>35.</t>
  </si>
  <si>
    <t>Объем предоставленных жилищных, в т. ч. ипотечных кредитов населению на цели приобретения (строительства) жилья</t>
  </si>
  <si>
    <t>млн. рублей</t>
  </si>
  <si>
    <t>81,8 /53,3</t>
  </si>
  <si>
    <t>154,6/137,0</t>
  </si>
  <si>
    <t>155,4/138,8</t>
  </si>
  <si>
    <t xml:space="preserve"> 153,6/125,7</t>
  </si>
  <si>
    <t>70,5/59,0</t>
  </si>
  <si>
    <t>45,9/46,9</t>
  </si>
  <si>
    <t>45,4/42,5</t>
  </si>
  <si>
    <t>86,2/110,7</t>
  </si>
  <si>
    <t>36.</t>
  </si>
  <si>
    <t>Количество свободных земельных участков, подлежащих предоставлению для жилищного строительства семьям, имеющим трех и более детей</t>
  </si>
  <si>
    <t>37.</t>
  </si>
  <si>
    <t xml:space="preserve">Протяженность водопроводных сетей </t>
  </si>
  <si>
    <t>км</t>
  </si>
  <si>
    <t>38.</t>
  </si>
  <si>
    <t>Реконструировано водопроводной сети за отчетный период</t>
  </si>
  <si>
    <t>39.</t>
  </si>
  <si>
    <t>Построено водопроводной сети  за отчетный период</t>
  </si>
  <si>
    <t>40.</t>
  </si>
  <si>
    <t>Уровень износа водопроводных сетей</t>
  </si>
  <si>
    <t>41.</t>
  </si>
  <si>
    <t>Протяженность канализационных сетей</t>
  </si>
  <si>
    <t>42.</t>
  </si>
  <si>
    <t>Уровень износа канализационных сетей</t>
  </si>
  <si>
    <t>43.</t>
  </si>
  <si>
    <t xml:space="preserve">Реконструировано канализационной сети </t>
  </si>
  <si>
    <t>44.</t>
  </si>
  <si>
    <t>Построено канализационной сети за отчетный период</t>
  </si>
  <si>
    <t>45.</t>
  </si>
  <si>
    <t>Протяженность тепловых сетей</t>
  </si>
  <si>
    <t>в т.ч. нуждающихся в замене</t>
  </si>
  <si>
    <t>46.</t>
  </si>
  <si>
    <t xml:space="preserve">Реконструировано тепловых и паровых сетей </t>
  </si>
  <si>
    <t>47.</t>
  </si>
  <si>
    <t>Построено тепловых и паровых сетей</t>
  </si>
  <si>
    <t>48.</t>
  </si>
  <si>
    <t>Удельный вес газифицированных квартир (домовладений) от общего количества квартир (домовладений)</t>
  </si>
  <si>
    <t>49.</t>
  </si>
  <si>
    <t>Общая протяженность освещенных частей улиц, проездов, набережных и т.п.</t>
  </si>
  <si>
    <t>50.</t>
  </si>
  <si>
    <t>Протяженность автомобильных дорог местного значения:</t>
  </si>
  <si>
    <t>в том числе с твердым покрытием</t>
  </si>
  <si>
    <t>51.</t>
  </si>
  <si>
    <t>Протяженность автомобильных дорог общего пользования, в том числе:</t>
  </si>
  <si>
    <t>федерального значения</t>
  </si>
  <si>
    <t>регионального значения</t>
  </si>
  <si>
    <t>местного значения</t>
  </si>
  <si>
    <t>52.</t>
  </si>
  <si>
    <t>Доля протяженности автомобильных дорог общего пользования местного значения, не отвечающих нормативным требованиям в общей протяженности автомобильных дорог общего пользования местного значения</t>
  </si>
  <si>
    <t>53.</t>
  </si>
  <si>
    <t>Протяженность отремонтированных муниципальных  дорог</t>
  </si>
  <si>
    <t>54.</t>
  </si>
  <si>
    <t>Доля населения, проживающего в населенных пунктах, не имеющих регулярного автобусного и (или) железнодорожного сообщения с административным центром городского округа (муниципального района), в общей численности населения городского округа (муниципального района)</t>
  </si>
  <si>
    <t>55.</t>
  </si>
  <si>
    <t>Обеспеченность населения объектами розничной торговли</t>
  </si>
  <si>
    <t>кв. м. на 1 тыс. населения</t>
  </si>
  <si>
    <t>56.</t>
  </si>
  <si>
    <t>Обеспеченность населения объектами общественного питания</t>
  </si>
  <si>
    <t>посадочных мест на 1 тыс. населения</t>
  </si>
  <si>
    <t>57.</t>
  </si>
  <si>
    <t>Протяженность отремонтированных тротуаров</t>
  </si>
  <si>
    <t>58.</t>
  </si>
  <si>
    <t>Количество высаженных зеленых насаждений</t>
  </si>
  <si>
    <t>шт.</t>
  </si>
  <si>
    <t>59.</t>
  </si>
  <si>
    <t>Площадь рекреационной территории (скверы, парки, газоны и т.п.)</t>
  </si>
  <si>
    <t>60.</t>
  </si>
  <si>
    <t>Количество установленных светильников наружного освещения</t>
  </si>
  <si>
    <t>61.</t>
  </si>
  <si>
    <t>Обустройство  детских игровых и спортивных площадок</t>
  </si>
  <si>
    <t>62.</t>
  </si>
  <si>
    <t>Протяженность отремонтированных автомобильных дорог местного значения с твердым покрытием</t>
  </si>
  <si>
    <t>Развитие реального сектора экономики</t>
  </si>
  <si>
    <t>63.</t>
  </si>
  <si>
    <t>Объем отгруженных товаров  собственного производства, выполненных работ и услуг  собственными силами</t>
  </si>
  <si>
    <t>млн. руб.</t>
  </si>
  <si>
    <t>64.</t>
  </si>
  <si>
    <t>Обрабатывающие производства</t>
  </si>
  <si>
    <t>в т.ч. по крупным и средним</t>
  </si>
  <si>
    <t>65.</t>
  </si>
  <si>
    <t>Добыча полезных ископаемых</t>
  </si>
  <si>
    <t>66.</t>
  </si>
  <si>
    <t>Производство и распределение электроэнергии, газа и воды</t>
  </si>
  <si>
    <t>67.</t>
  </si>
  <si>
    <t>Объем продукции сельского хозяйства всех сельхозпроизводителей</t>
  </si>
  <si>
    <t>68.</t>
  </si>
  <si>
    <t>Численность личных подсобных хозяйств</t>
  </si>
  <si>
    <t>69.</t>
  </si>
  <si>
    <t>Численность занятых в личных подсобных хозяйствах</t>
  </si>
  <si>
    <t>70.</t>
  </si>
  <si>
    <t xml:space="preserve">Оборот розничной торговли </t>
  </si>
  <si>
    <t>71.</t>
  </si>
  <si>
    <t>Оборот общественного питания</t>
  </si>
  <si>
    <t>72.</t>
  </si>
  <si>
    <t>Объем платных услуг населению</t>
  </si>
  <si>
    <t>73.</t>
  </si>
  <si>
    <t>Процент охвата сельских населенных пунктов, охваченных выездным бытовым обслуживанием</t>
  </si>
  <si>
    <t>74.</t>
  </si>
  <si>
    <t>Объем услуг (доходы) коллективных средств размещения курортно-туристского комплекса</t>
  </si>
  <si>
    <t>75.</t>
  </si>
  <si>
    <t>Количество размещенных лиц в коллективных средствах размещения</t>
  </si>
  <si>
    <t>76.</t>
  </si>
  <si>
    <t>Количество коллективных средств размещения</t>
  </si>
  <si>
    <t>77.</t>
  </si>
  <si>
    <t>Объем работ и услуг, выполненный организациями транспорта</t>
  </si>
  <si>
    <t>78.</t>
  </si>
  <si>
    <t>Пассажирооборот</t>
  </si>
  <si>
    <t>тыс.пасс.км/ тыс.пасс.</t>
  </si>
  <si>
    <t>79.</t>
  </si>
  <si>
    <t xml:space="preserve">Объем работ и услуг, выполненный организациями связи </t>
  </si>
  <si>
    <t>80.</t>
  </si>
  <si>
    <t>Объем работ, выполненных собственными силами по виду деятельности «строительство» по крупным и средним организациям</t>
  </si>
  <si>
    <t>81.</t>
  </si>
  <si>
    <t>Объем инвестиций в основной капитал за счет всех источников финансирования</t>
  </si>
  <si>
    <t>82.</t>
  </si>
  <si>
    <t>Объем инвестиций в основной капитал за счет средств бюджета муниципального образования</t>
  </si>
  <si>
    <t>млн.рублей</t>
  </si>
  <si>
    <t>83.</t>
  </si>
  <si>
    <t>Объем инвестиций на душу населения</t>
  </si>
  <si>
    <t>Развитие малого предпринимательства</t>
  </si>
  <si>
    <t>84.</t>
  </si>
  <si>
    <t>Количество субъектов малого предпринимательства</t>
  </si>
  <si>
    <t>85.</t>
  </si>
  <si>
    <t>Численность работников в  малом предпринимательстве</t>
  </si>
  <si>
    <t>86.</t>
  </si>
  <si>
    <t>Общий объем расходов муниципального бюджета на развитие и поддержку малого предпринимательства в расчете на 1 малое предприятие (в рамках муниципальной целевой программы)</t>
  </si>
  <si>
    <t>рублей</t>
  </si>
  <si>
    <t>Сфера предоставления муниципальных услуг</t>
  </si>
  <si>
    <t>87.</t>
  </si>
  <si>
    <t>Уровень удовлетворенности граждан РФ качеством предоставления муниципальных услуг</t>
  </si>
  <si>
    <t>88.</t>
  </si>
  <si>
    <t>Доля граждан, имеющих доступ к получению муниципальных услуг по принципу «одного окна» по месту пребывания, в том числе в многофункциональных центрах предоставления государственных и муниципальных услуг</t>
  </si>
  <si>
    <t>89.</t>
  </si>
  <si>
    <t>Доля граждан, использующих механизм получения муниципальных услуг в электронной форме</t>
  </si>
  <si>
    <t>90.</t>
  </si>
  <si>
    <t>Среднее число обращений представителей бизнес-сообщества в орган местного самоуправления для получения одной муниципальной услуги, связанной со сферой предпринимательской деятельности</t>
  </si>
  <si>
    <t>91.</t>
  </si>
  <si>
    <t>Время ожидания в очереди при обращении заявителя в орган местного самоуправления для получения муниципальных услуг</t>
  </si>
  <si>
    <t>минут</t>
  </si>
  <si>
    <t>92.</t>
  </si>
  <si>
    <t>Количество многофункциональных центров предоставления государственных и муниципальных услуг</t>
  </si>
  <si>
    <t>93.</t>
  </si>
  <si>
    <t>Количество удаленных рабочих мест многофункциональных центров предоставления государственных и муниципальных услуг</t>
  </si>
  <si>
    <t>Заместитель главы муниципального образования Кущевский район                                                                                           Е. И Поступаева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</si>
</sst>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0.0"/>
    <numFmt numFmtId="166" formatCode="@"/>
    <numFmt numFmtId="167" formatCode="0.00"/>
    <numFmt numFmtId="168" formatCode="0"/>
    <numFmt numFmtId="169" formatCode="#,##0.0"/>
    <numFmt numFmtId="170" formatCode="# ?/?"/>
    <numFmt numFmtId="171" formatCode="_-* #,##0.00_р_._-;\-* #,##0.00_р_._-;_-* \-??_р_._-;_-@_-"/>
    <numFmt numFmtId="172" formatCode="0.00000"/>
  </numFmts>
  <fonts count="22">
    <font>
      <sz val="11"/>
      <color indexed="8"/>
      <name val="Calibri"/>
      <family val="2"/>
    </font>
    <font>
      <sz val="10"/>
      <name val="Arial"/>
      <family val="0"/>
    </font>
    <font>
      <sz val="14"/>
      <color indexed="8"/>
      <name val="Calibri"/>
      <family val="2"/>
    </font>
    <font>
      <sz val="11"/>
      <color indexed="8"/>
      <name val="Times New Roman"/>
      <family val="1"/>
    </font>
    <font>
      <sz val="16"/>
      <color indexed="8"/>
      <name val="Calibri"/>
      <family val="2"/>
    </font>
    <font>
      <b/>
      <sz val="18"/>
      <color indexed="8"/>
      <name val="Calibri"/>
      <family val="2"/>
    </font>
    <font>
      <b/>
      <sz val="16"/>
      <color indexed="8"/>
      <name val="Calibri"/>
      <family val="2"/>
    </font>
    <font>
      <b/>
      <sz val="16"/>
      <name val="Calibri"/>
      <family val="2"/>
    </font>
    <font>
      <b/>
      <sz val="11"/>
      <color indexed="10"/>
      <name val="Calibri"/>
      <family val="2"/>
    </font>
    <font>
      <sz val="16"/>
      <name val="Calibri"/>
      <family val="2"/>
    </font>
    <font>
      <b/>
      <sz val="11"/>
      <color indexed="8"/>
      <name val="Calibri"/>
      <family val="2"/>
    </font>
    <font>
      <sz val="16"/>
      <color indexed="8"/>
      <name val="Times New Roman"/>
      <family val="1"/>
    </font>
    <font>
      <sz val="11"/>
      <name val="Calibri"/>
      <family val="2"/>
    </font>
    <font>
      <sz val="16"/>
      <color indexed="10"/>
      <name val="Calibri"/>
      <family val="2"/>
    </font>
    <font>
      <sz val="16"/>
      <color indexed="9"/>
      <name val="Calibri"/>
      <family val="2"/>
    </font>
    <font>
      <sz val="11"/>
      <color indexed="10"/>
      <name val="Calibri"/>
      <family val="2"/>
    </font>
    <font>
      <sz val="18"/>
      <color indexed="8"/>
      <name val="Calibri"/>
      <family val="2"/>
    </font>
    <font>
      <b/>
      <sz val="18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2"/>
      <name val="Calibri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</fills>
  <borders count="16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>
      <alignment/>
      <protection/>
    </xf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>
      <alignment/>
      <protection/>
    </xf>
    <xf numFmtId="164" fontId="2" fillId="0" borderId="0">
      <alignment/>
      <protection/>
    </xf>
    <xf numFmtId="164" fontId="0" fillId="0" borderId="0">
      <alignment/>
      <protection/>
    </xf>
  </cellStyleXfs>
  <cellXfs count="322">
    <xf numFmtId="164" fontId="0" fillId="0" borderId="0" xfId="0" applyAlignment="1">
      <alignment/>
    </xf>
    <xf numFmtId="164" fontId="3" fillId="0" borderId="0" xfId="21" applyFont="1" applyFill="1" applyAlignment="1">
      <alignment vertical="center" wrapText="1"/>
      <protection/>
    </xf>
    <xf numFmtId="164" fontId="3" fillId="0" borderId="0" xfId="21" applyFont="1" applyFill="1" applyAlignment="1">
      <alignment horizontal="center" vertical="center" wrapText="1"/>
      <protection/>
    </xf>
    <xf numFmtId="164" fontId="4" fillId="0" borderId="0" xfId="0" applyFont="1" applyFill="1" applyAlignment="1">
      <alignment vertical="center" wrapText="1"/>
    </xf>
    <xf numFmtId="164" fontId="4" fillId="0" borderId="0" xfId="0" applyFont="1" applyFill="1" applyAlignment="1">
      <alignment horizontal="center" vertical="center" wrapText="1"/>
    </xf>
    <xf numFmtId="164" fontId="4" fillId="0" borderId="0" xfId="0" applyFont="1" applyFill="1" applyBorder="1" applyAlignment="1">
      <alignment horizontal="center" vertical="center" wrapText="1"/>
    </xf>
    <xf numFmtId="164" fontId="5" fillId="0" borderId="0" xfId="0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0" fillId="2" borderId="0" xfId="0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horizontal="left" vertical="center" wrapText="1"/>
    </xf>
    <xf numFmtId="164" fontId="6" fillId="0" borderId="2" xfId="0" applyNumberFormat="1" applyFont="1" applyFill="1" applyBorder="1" applyAlignment="1">
      <alignment horizontal="center" vertical="center" wrapText="1"/>
    </xf>
    <xf numFmtId="164" fontId="0" fillId="3" borderId="0" xfId="0" applyFont="1" applyFill="1" applyAlignment="1">
      <alignment vertical="center" wrapText="1"/>
    </xf>
    <xf numFmtId="164" fontId="7" fillId="0" borderId="1" xfId="0" applyNumberFormat="1" applyFont="1" applyFill="1" applyBorder="1" applyAlignment="1">
      <alignment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164" fontId="8" fillId="0" borderId="0" xfId="0" applyFont="1" applyFill="1" applyAlignment="1">
      <alignment vertical="center" wrapText="1"/>
    </xf>
    <xf numFmtId="164" fontId="4" fillId="0" borderId="1" xfId="0" applyNumberFormat="1" applyFont="1" applyFill="1" applyBorder="1" applyAlignment="1">
      <alignment vertical="center" wrapText="1"/>
    </xf>
    <xf numFmtId="164" fontId="4" fillId="0" borderId="1" xfId="0" applyNumberFormat="1" applyFont="1" applyFill="1" applyBorder="1" applyAlignment="1">
      <alignment horizontal="center" vertical="top" wrapText="1"/>
    </xf>
    <xf numFmtId="164" fontId="6" fillId="0" borderId="1" xfId="0" applyNumberFormat="1" applyFont="1" applyFill="1" applyBorder="1" applyAlignment="1">
      <alignment horizontal="center" vertical="top" wrapText="1"/>
    </xf>
    <xf numFmtId="164" fontId="9" fillId="0" borderId="1" xfId="0" applyNumberFormat="1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vertical="center" wrapText="1"/>
    </xf>
    <xf numFmtId="164" fontId="7" fillId="0" borderId="1" xfId="0" applyNumberFormat="1" applyFont="1" applyFill="1" applyBorder="1" applyAlignment="1">
      <alignment horizontal="center" vertical="center"/>
    </xf>
    <xf numFmtId="164" fontId="10" fillId="0" borderId="0" xfId="0" applyFont="1" applyFill="1" applyAlignment="1">
      <alignment vertical="center" wrapText="1"/>
    </xf>
    <xf numFmtId="164" fontId="7" fillId="0" borderId="2" xfId="0" applyNumberFormat="1" applyFont="1" applyFill="1" applyBorder="1" applyAlignment="1">
      <alignment horizontal="center" vertical="center" wrapText="1"/>
    </xf>
    <xf numFmtId="164" fontId="9" fillId="0" borderId="3" xfId="0" applyNumberFormat="1" applyFont="1" applyFill="1" applyBorder="1" applyAlignment="1">
      <alignment horizontal="center" vertical="top" wrapText="1"/>
    </xf>
    <xf numFmtId="164" fontId="9" fillId="0" borderId="2" xfId="0" applyNumberFormat="1" applyFont="1" applyFill="1" applyBorder="1" applyAlignment="1">
      <alignment horizontal="center" vertical="top" wrapText="1"/>
    </xf>
    <xf numFmtId="164" fontId="4" fillId="0" borderId="2" xfId="0" applyNumberFormat="1" applyFont="1" applyFill="1" applyBorder="1" applyAlignment="1">
      <alignment horizontal="center" vertical="center" wrapText="1"/>
    </xf>
    <xf numFmtId="164" fontId="9" fillId="0" borderId="2" xfId="0" applyNumberFormat="1" applyFont="1" applyFill="1" applyBorder="1" applyAlignment="1">
      <alignment horizontal="center" vertical="center" wrapText="1"/>
    </xf>
    <xf numFmtId="164" fontId="9" fillId="0" borderId="4" xfId="0" applyNumberFormat="1" applyFont="1" applyFill="1" applyBorder="1" applyAlignment="1">
      <alignment horizontal="center" vertical="top" wrapText="1"/>
    </xf>
    <xf numFmtId="164" fontId="9" fillId="0" borderId="1" xfId="0" applyNumberFormat="1" applyFont="1" applyFill="1" applyBorder="1" applyAlignment="1">
      <alignment horizontal="left" vertical="top" wrapText="1"/>
    </xf>
    <xf numFmtId="164" fontId="9" fillId="0" borderId="1" xfId="0" applyNumberFormat="1" applyFont="1" applyFill="1" applyBorder="1" applyAlignment="1">
      <alignment horizontal="left" wrapText="1"/>
    </xf>
    <xf numFmtId="164" fontId="9" fillId="0" borderId="4" xfId="0" applyNumberFormat="1" applyFont="1" applyFill="1" applyBorder="1" applyAlignment="1">
      <alignment horizontal="center" wrapText="1"/>
    </xf>
    <xf numFmtId="164" fontId="9" fillId="0" borderId="3" xfId="0" applyNumberFormat="1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wrapText="1"/>
    </xf>
    <xf numFmtId="164" fontId="9" fillId="0" borderId="4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left" vertical="center" wrapText="1"/>
    </xf>
    <xf numFmtId="164" fontId="0" fillId="4" borderId="0" xfId="0" applyFont="1" applyFill="1" applyAlignment="1">
      <alignment vertical="center" wrapText="1"/>
    </xf>
    <xf numFmtId="164" fontId="4" fillId="0" borderId="2" xfId="0" applyNumberFormat="1" applyFont="1" applyFill="1" applyBorder="1" applyAlignment="1">
      <alignment horizontal="center" wrapText="1"/>
    </xf>
    <xf numFmtId="164" fontId="4" fillId="0" borderId="2" xfId="0" applyNumberFormat="1" applyFont="1" applyFill="1" applyBorder="1" applyAlignment="1">
      <alignment horizontal="center" vertical="top" wrapText="1"/>
    </xf>
    <xf numFmtId="164" fontId="4" fillId="0" borderId="1" xfId="0" applyNumberFormat="1" applyFont="1" applyFill="1" applyBorder="1" applyAlignment="1">
      <alignment wrapText="1"/>
    </xf>
    <xf numFmtId="164" fontId="4" fillId="0" borderId="3" xfId="0" applyNumberFormat="1" applyFont="1" applyFill="1" applyBorder="1" applyAlignment="1">
      <alignment horizontal="center" wrapText="1"/>
    </xf>
    <xf numFmtId="164" fontId="4" fillId="0" borderId="3" xfId="0" applyNumberFormat="1" applyFont="1" applyFill="1" applyBorder="1" applyAlignment="1">
      <alignment horizontal="center" vertical="top" wrapText="1"/>
    </xf>
    <xf numFmtId="164" fontId="0" fillId="5" borderId="0" xfId="0" applyFont="1" applyFill="1" applyAlignment="1">
      <alignment vertical="center" wrapText="1"/>
    </xf>
    <xf numFmtId="164" fontId="4" fillId="0" borderId="2" xfId="0" applyNumberFormat="1" applyFont="1" applyFill="1" applyBorder="1" applyAlignment="1">
      <alignment vertical="top" wrapText="1"/>
    </xf>
    <xf numFmtId="164" fontId="4" fillId="0" borderId="3" xfId="0" applyNumberFormat="1" applyFont="1" applyFill="1" applyBorder="1" applyAlignment="1">
      <alignment vertical="top" wrapText="1"/>
    </xf>
    <xf numFmtId="164" fontId="4" fillId="0" borderId="5" xfId="0" applyNumberFormat="1" applyFont="1" applyFill="1" applyBorder="1" applyAlignment="1">
      <alignment horizontal="center" wrapText="1"/>
    </xf>
    <xf numFmtId="164" fontId="4" fillId="0" borderId="6" xfId="0" applyNumberFormat="1" applyFont="1" applyFill="1" applyBorder="1" applyAlignment="1">
      <alignment horizontal="center" vertical="top" wrapText="1"/>
    </xf>
    <xf numFmtId="164" fontId="4" fillId="0" borderId="7" xfId="0" applyNumberFormat="1" applyFont="1" applyFill="1" applyBorder="1" applyAlignment="1">
      <alignment horizontal="center" vertical="center" wrapText="1"/>
    </xf>
    <xf numFmtId="164" fontId="4" fillId="0" borderId="8" xfId="0" applyNumberFormat="1" applyFont="1" applyFill="1" applyBorder="1" applyAlignment="1">
      <alignment horizontal="center" vertical="top" wrapText="1"/>
    </xf>
    <xf numFmtId="164" fontId="4" fillId="0" borderId="5" xfId="0" applyNumberFormat="1" applyFont="1" applyFill="1" applyBorder="1" applyAlignment="1">
      <alignment horizontal="center" vertical="center" wrapText="1"/>
    </xf>
    <xf numFmtId="164" fontId="4" fillId="0" borderId="3" xfId="0" applyNumberFormat="1" applyFont="1" applyFill="1" applyBorder="1" applyAlignment="1">
      <alignment horizontal="center" vertical="center" wrapText="1"/>
    </xf>
    <xf numFmtId="164" fontId="4" fillId="0" borderId="4" xfId="0" applyNumberFormat="1" applyFont="1" applyFill="1" applyBorder="1" applyAlignment="1">
      <alignment horizontal="center" vertical="top" wrapText="1"/>
    </xf>
    <xf numFmtId="164" fontId="4" fillId="0" borderId="1" xfId="0" applyNumberFormat="1" applyFont="1" applyFill="1" applyBorder="1" applyAlignment="1">
      <alignment horizontal="center" vertical="center"/>
    </xf>
    <xf numFmtId="164" fontId="4" fillId="0" borderId="2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/>
    </xf>
    <xf numFmtId="164" fontId="4" fillId="0" borderId="2" xfId="0" applyNumberFormat="1" applyFont="1" applyFill="1" applyBorder="1" applyAlignment="1">
      <alignment horizontal="center"/>
    </xf>
    <xf numFmtId="164" fontId="4" fillId="0" borderId="3" xfId="0" applyNumberFormat="1" applyFont="1" applyFill="1" applyBorder="1" applyAlignment="1">
      <alignment horizontal="center"/>
    </xf>
    <xf numFmtId="164" fontId="6" fillId="0" borderId="2" xfId="0" applyNumberFormat="1" applyFont="1" applyFill="1" applyBorder="1" applyAlignment="1">
      <alignment horizontal="center" wrapText="1"/>
    </xf>
    <xf numFmtId="164" fontId="6" fillId="0" borderId="1" xfId="0" applyNumberFormat="1" applyFont="1" applyFill="1" applyBorder="1" applyAlignment="1">
      <alignment wrapText="1"/>
    </xf>
    <xf numFmtId="164" fontId="6" fillId="0" borderId="3" xfId="0" applyNumberFormat="1" applyFont="1" applyFill="1" applyBorder="1" applyAlignment="1">
      <alignment horizontal="center" wrapText="1"/>
    </xf>
    <xf numFmtId="164" fontId="6" fillId="0" borderId="2" xfId="0" applyNumberFormat="1" applyFont="1" applyFill="1" applyBorder="1" applyAlignment="1">
      <alignment wrapText="1"/>
    </xf>
    <xf numFmtId="164" fontId="4" fillId="0" borderId="2" xfId="0" applyNumberFormat="1" applyFont="1" applyFill="1" applyBorder="1" applyAlignment="1">
      <alignment vertical="center" wrapText="1"/>
    </xf>
    <xf numFmtId="164" fontId="6" fillId="0" borderId="3" xfId="0" applyNumberFormat="1" applyFont="1" applyFill="1" applyBorder="1" applyAlignment="1">
      <alignment wrapText="1"/>
    </xf>
    <xf numFmtId="164" fontId="4" fillId="0" borderId="4" xfId="0" applyNumberFormat="1" applyFont="1" applyFill="1" applyBorder="1" applyAlignment="1">
      <alignment horizontal="center" vertical="center" wrapText="1"/>
    </xf>
    <xf numFmtId="164" fontId="6" fillId="0" borderId="4" xfId="0" applyNumberFormat="1" applyFont="1" applyFill="1" applyBorder="1" applyAlignment="1">
      <alignment horizont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0" borderId="4" xfId="0" applyNumberFormat="1" applyFont="1" applyFill="1" applyBorder="1" applyAlignment="1">
      <alignment horizontal="center" vertical="center" wrapText="1"/>
    </xf>
    <xf numFmtId="164" fontId="6" fillId="0" borderId="3" xfId="0" applyNumberFormat="1" applyFont="1" applyFill="1" applyBorder="1" applyAlignment="1">
      <alignment horizontal="center" vertical="center" wrapText="1"/>
    </xf>
    <xf numFmtId="164" fontId="4" fillId="0" borderId="2" xfId="20" applyNumberFormat="1" applyFont="1" applyFill="1" applyBorder="1" applyAlignment="1">
      <alignment horizontal="center" vertical="top" wrapText="1"/>
      <protection/>
    </xf>
    <xf numFmtId="164" fontId="4" fillId="0" borderId="1" xfId="20" applyNumberFormat="1" applyFont="1" applyFill="1" applyBorder="1" applyAlignment="1">
      <alignment horizontal="center" vertical="top" wrapText="1"/>
      <protection/>
    </xf>
    <xf numFmtId="164" fontId="4" fillId="0" borderId="1" xfId="0" applyNumberFormat="1" applyFont="1" applyFill="1" applyBorder="1" applyAlignment="1">
      <alignment horizontal="left" vertical="center" wrapText="1"/>
    </xf>
    <xf numFmtId="164" fontId="4" fillId="0" borderId="1" xfId="20" applyNumberFormat="1" applyFont="1" applyFill="1" applyBorder="1" applyAlignment="1">
      <alignment horizontal="left" vertical="top" wrapText="1"/>
      <protection/>
    </xf>
    <xf numFmtId="164" fontId="4" fillId="0" borderId="3" xfId="0" applyNumberFormat="1" applyFont="1" applyFill="1" applyBorder="1" applyAlignment="1">
      <alignment horizontal="left" vertical="top" wrapText="1"/>
    </xf>
    <xf numFmtId="164" fontId="6" fillId="0" borderId="0" xfId="0" applyNumberFormat="1" applyFont="1" applyFill="1" applyAlignment="1">
      <alignment horizontal="center" vertical="center" wrapText="1"/>
    </xf>
    <xf numFmtId="164" fontId="4" fillId="0" borderId="2" xfId="20" applyNumberFormat="1" applyFont="1" applyFill="1" applyBorder="1" applyAlignment="1">
      <alignment vertical="top" wrapText="1"/>
      <protection/>
    </xf>
    <xf numFmtId="164" fontId="4" fillId="0" borderId="3" xfId="0" applyNumberFormat="1" applyFont="1" applyFill="1" applyBorder="1" applyAlignment="1">
      <alignment vertical="center" wrapText="1"/>
    </xf>
    <xf numFmtId="164" fontId="6" fillId="0" borderId="0" xfId="0" applyNumberFormat="1" applyFont="1" applyFill="1" applyBorder="1" applyAlignment="1">
      <alignment horizontal="center" vertical="center" wrapText="1"/>
    </xf>
    <xf numFmtId="165" fontId="6" fillId="0" borderId="4" xfId="0" applyNumberFormat="1" applyFont="1" applyFill="1" applyBorder="1" applyAlignment="1">
      <alignment horizontal="center" vertical="center" wrapText="1"/>
    </xf>
    <xf numFmtId="164" fontId="6" fillId="0" borderId="9" xfId="0" applyNumberFormat="1" applyFont="1" applyFill="1" applyBorder="1" applyAlignment="1">
      <alignment vertical="center" wrapText="1"/>
    </xf>
    <xf numFmtId="164" fontId="7" fillId="0" borderId="2" xfId="0" applyNumberFormat="1" applyFont="1" applyFill="1" applyBorder="1" applyAlignment="1">
      <alignment wrapText="1"/>
    </xf>
    <xf numFmtId="164" fontId="6" fillId="0" borderId="10" xfId="0" applyNumberFormat="1" applyFont="1" applyFill="1" applyBorder="1" applyAlignment="1">
      <alignment horizontal="center" vertical="center" wrapText="1"/>
    </xf>
    <xf numFmtId="164" fontId="6" fillId="0" borderId="11" xfId="0" applyNumberFormat="1" applyFont="1" applyFill="1" applyBorder="1" applyAlignment="1">
      <alignment horizontal="center" vertical="center" wrapText="1"/>
    </xf>
    <xf numFmtId="164" fontId="7" fillId="0" borderId="9" xfId="0" applyNumberFormat="1" applyFont="1" applyFill="1" applyBorder="1" applyAlignment="1">
      <alignment horizontal="center" wrapText="1"/>
    </xf>
    <xf numFmtId="164" fontId="7" fillId="0" borderId="4" xfId="0" applyNumberFormat="1" applyFont="1" applyFill="1" applyBorder="1" applyAlignment="1">
      <alignment horizontal="center" vertical="center" wrapText="1"/>
    </xf>
    <xf numFmtId="164" fontId="4" fillId="0" borderId="4" xfId="21" applyNumberFormat="1" applyFont="1" applyFill="1" applyBorder="1" applyAlignment="1">
      <alignment horizontal="center" vertical="center" wrapText="1"/>
      <protection/>
    </xf>
    <xf numFmtId="164" fontId="7" fillId="0" borderId="1" xfId="0" applyNumberFormat="1" applyFont="1" applyFill="1" applyBorder="1" applyAlignment="1">
      <alignment horizontal="center" wrapText="1"/>
    </xf>
    <xf numFmtId="164" fontId="4" fillId="0" borderId="1" xfId="21" applyNumberFormat="1" applyFont="1" applyFill="1" applyBorder="1" applyAlignment="1">
      <alignment horizontal="center" vertical="center" wrapText="1"/>
      <protection/>
    </xf>
    <xf numFmtId="164" fontId="4" fillId="0" borderId="2" xfId="21" applyNumberFormat="1" applyFont="1" applyFill="1" applyBorder="1" applyAlignment="1">
      <alignment horizontal="left" vertical="center" wrapText="1"/>
      <protection/>
    </xf>
    <xf numFmtId="164" fontId="4" fillId="0" borderId="4" xfId="20" applyNumberFormat="1" applyFont="1" applyFill="1" applyBorder="1" applyAlignment="1">
      <alignment horizontal="center" vertical="center" wrapText="1"/>
      <protection/>
    </xf>
    <xf numFmtId="164" fontId="4" fillId="0" borderId="3" xfId="21" applyNumberFormat="1" applyFont="1" applyFill="1" applyBorder="1" applyAlignment="1">
      <alignment horizontal="center" vertical="center" wrapText="1"/>
      <protection/>
    </xf>
    <xf numFmtId="164" fontId="4" fillId="0" borderId="1" xfId="20" applyNumberFormat="1" applyFont="1" applyFill="1" applyBorder="1" applyAlignment="1">
      <alignment horizontal="center" vertical="center" wrapText="1"/>
      <protection/>
    </xf>
    <xf numFmtId="164" fontId="4" fillId="0" borderId="2" xfId="21" applyNumberFormat="1" applyFont="1" applyFill="1" applyBorder="1" applyAlignment="1">
      <alignment horizontal="center" vertical="center" wrapText="1"/>
      <protection/>
    </xf>
    <xf numFmtId="164" fontId="4" fillId="0" borderId="1" xfId="21" applyNumberFormat="1" applyFont="1" applyFill="1" applyBorder="1" applyAlignment="1">
      <alignment horizontal="center" vertical="top" wrapText="1"/>
      <protection/>
    </xf>
    <xf numFmtId="164" fontId="4" fillId="0" borderId="2" xfId="21" applyNumberFormat="1" applyFont="1" applyFill="1" applyBorder="1" applyAlignment="1">
      <alignment vertical="center" wrapText="1"/>
      <protection/>
    </xf>
    <xf numFmtId="164" fontId="4" fillId="0" borderId="7" xfId="0" applyNumberFormat="1" applyFont="1" applyFill="1" applyBorder="1" applyAlignment="1">
      <alignment horizontal="center" vertical="top" wrapText="1"/>
    </xf>
    <xf numFmtId="164" fontId="4" fillId="0" borderId="11" xfId="0" applyNumberFormat="1" applyFont="1" applyFill="1" applyBorder="1" applyAlignment="1">
      <alignment horizontal="center" vertical="center" wrapText="1"/>
    </xf>
    <xf numFmtId="164" fontId="9" fillId="0" borderId="1" xfId="21" applyNumberFormat="1" applyFont="1" applyFill="1" applyBorder="1" applyAlignment="1">
      <alignment horizontal="center" vertical="center" wrapText="1"/>
      <protection/>
    </xf>
    <xf numFmtId="164" fontId="9" fillId="0" borderId="2" xfId="21" applyNumberFormat="1" applyFont="1" applyFill="1" applyBorder="1" applyAlignment="1">
      <alignment horizontal="center" vertical="center" wrapText="1"/>
      <protection/>
    </xf>
    <xf numFmtId="164" fontId="9" fillId="0" borderId="4" xfId="0" applyNumberFormat="1" applyFont="1" applyFill="1" applyBorder="1" applyAlignment="1">
      <alignment vertical="center" wrapText="1"/>
    </xf>
    <xf numFmtId="164" fontId="9" fillId="0" borderId="7" xfId="21" applyNumberFormat="1" applyFont="1" applyFill="1" applyBorder="1" applyAlignment="1">
      <alignment horizontal="center" vertical="center" wrapText="1"/>
      <protection/>
    </xf>
    <xf numFmtId="164" fontId="9" fillId="0" borderId="11" xfId="21" applyNumberFormat="1" applyFont="1" applyFill="1" applyBorder="1" applyAlignment="1">
      <alignment horizontal="center" vertical="center" wrapText="1"/>
      <protection/>
    </xf>
    <xf numFmtId="164" fontId="9" fillId="0" borderId="4" xfId="21" applyNumberFormat="1" applyFont="1" applyFill="1" applyBorder="1" applyAlignment="1">
      <alignment horizontal="center" vertical="center" wrapText="1"/>
      <protection/>
    </xf>
    <xf numFmtId="164" fontId="6" fillId="0" borderId="2" xfId="0" applyNumberFormat="1" applyFont="1" applyFill="1" applyBorder="1" applyAlignment="1">
      <alignment vertical="center" wrapText="1"/>
    </xf>
    <xf numFmtId="164" fontId="6" fillId="0" borderId="4" xfId="0" applyNumberFormat="1" applyFont="1" applyFill="1" applyBorder="1" applyAlignment="1">
      <alignment vertical="center" wrapText="1"/>
    </xf>
    <xf numFmtId="164" fontId="7" fillId="0" borderId="0" xfId="0" applyNumberFormat="1" applyFont="1" applyFill="1" applyBorder="1" applyAlignment="1">
      <alignment horizontal="center" vertical="center" wrapText="1"/>
    </xf>
    <xf numFmtId="164" fontId="4" fillId="0" borderId="7" xfId="21" applyNumberFormat="1" applyFont="1" applyFill="1" applyBorder="1" applyAlignment="1">
      <alignment horizontal="center" vertical="center" wrapText="1"/>
      <protection/>
    </xf>
    <xf numFmtId="164" fontId="9" fillId="0" borderId="1" xfId="21" applyNumberFormat="1" applyFont="1" applyFill="1" applyBorder="1" applyAlignment="1">
      <alignment horizontal="center" vertical="top" wrapText="1"/>
      <protection/>
    </xf>
    <xf numFmtId="164" fontId="7" fillId="0" borderId="12" xfId="0" applyNumberFormat="1" applyFont="1" applyFill="1" applyBorder="1" applyAlignment="1">
      <alignment horizontal="center" vertical="center" wrapText="1"/>
    </xf>
    <xf numFmtId="164" fontId="9" fillId="0" borderId="9" xfId="0" applyNumberFormat="1" applyFont="1" applyFill="1" applyBorder="1" applyAlignment="1">
      <alignment horizontal="center" vertical="center" wrapText="1"/>
    </xf>
    <xf numFmtId="164" fontId="7" fillId="0" borderId="9" xfId="0" applyNumberFormat="1" applyFont="1" applyFill="1" applyBorder="1" applyAlignment="1">
      <alignment horizontal="center" vertical="center" wrapText="1"/>
    </xf>
    <xf numFmtId="164" fontId="9" fillId="0" borderId="0" xfId="21" applyNumberFormat="1" applyFont="1" applyFill="1" applyBorder="1" applyAlignment="1">
      <alignment horizontal="center" vertical="top" wrapText="1"/>
      <protection/>
    </xf>
    <xf numFmtId="164" fontId="9" fillId="0" borderId="13" xfId="0" applyNumberFormat="1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left" vertical="top" wrapText="1"/>
    </xf>
    <xf numFmtId="164" fontId="0" fillId="0" borderId="6" xfId="0" applyFont="1" applyFill="1" applyBorder="1" applyAlignment="1">
      <alignment vertical="center" wrapText="1"/>
    </xf>
    <xf numFmtId="164" fontId="0" fillId="0" borderId="13" xfId="0" applyFont="1" applyFill="1" applyBorder="1" applyAlignment="1">
      <alignment horizontal="center" vertical="center" wrapText="1"/>
    </xf>
    <xf numFmtId="164" fontId="4" fillId="0" borderId="11" xfId="21" applyNumberFormat="1" applyFont="1" applyFill="1" applyBorder="1" applyAlignment="1">
      <alignment horizontal="center" vertical="center" wrapText="1"/>
      <protection/>
    </xf>
    <xf numFmtId="164" fontId="4" fillId="0" borderId="0" xfId="0" applyNumberFormat="1" applyFont="1" applyFill="1" applyBorder="1" applyAlignment="1">
      <alignment horizontal="center" vertical="center" wrapText="1"/>
    </xf>
    <xf numFmtId="164" fontId="9" fillId="0" borderId="7" xfId="0" applyNumberFormat="1" applyFont="1" applyFill="1" applyBorder="1" applyAlignment="1">
      <alignment horizontal="center" vertical="top" wrapText="1"/>
    </xf>
    <xf numFmtId="164" fontId="9" fillId="0" borderId="1" xfId="0" applyNumberFormat="1" applyFont="1" applyFill="1" applyBorder="1" applyAlignment="1">
      <alignment horizontal="center" vertical="top" wrapText="1"/>
    </xf>
    <xf numFmtId="164" fontId="9" fillId="0" borderId="0" xfId="21" applyNumberFormat="1" applyFont="1" applyFill="1" applyBorder="1" applyAlignment="1">
      <alignment horizontal="center" vertical="center" wrapText="1"/>
      <protection/>
    </xf>
    <xf numFmtId="164" fontId="9" fillId="0" borderId="1" xfId="21" applyNumberFormat="1" applyFont="1" applyFill="1" applyBorder="1" applyAlignment="1">
      <alignment vertical="center" wrapText="1"/>
      <protection/>
    </xf>
    <xf numFmtId="164" fontId="4" fillId="0" borderId="1" xfId="21" applyFont="1" applyFill="1" applyBorder="1" applyAlignment="1">
      <alignment horizontal="center" vertical="center" wrapText="1"/>
      <protection/>
    </xf>
    <xf numFmtId="164" fontId="4" fillId="0" borderId="1" xfId="0" applyFont="1" applyFill="1" applyBorder="1" applyAlignment="1">
      <alignment horizontal="left" vertical="top" wrapText="1"/>
    </xf>
    <xf numFmtId="166" fontId="7" fillId="0" borderId="9" xfId="0" applyNumberFormat="1" applyFont="1" applyFill="1" applyBorder="1" applyAlignment="1">
      <alignment horizontal="left" wrapText="1"/>
    </xf>
    <xf numFmtId="166" fontId="7" fillId="0" borderId="9" xfId="0" applyNumberFormat="1" applyFont="1" applyFill="1" applyBorder="1" applyAlignment="1">
      <alignment horizontal="left" vertical="top" wrapText="1"/>
    </xf>
    <xf numFmtId="164" fontId="6" fillId="0" borderId="1" xfId="0" applyFont="1" applyFill="1" applyBorder="1" applyAlignment="1">
      <alignment horizontal="center" vertical="top" wrapText="1"/>
    </xf>
    <xf numFmtId="164" fontId="4" fillId="0" borderId="1" xfId="21" applyFont="1" applyFill="1" applyBorder="1" applyAlignment="1">
      <alignment horizontal="left" vertical="center" wrapText="1"/>
      <protection/>
    </xf>
    <xf numFmtId="164" fontId="6" fillId="0" borderId="1" xfId="0" applyFont="1" applyFill="1" applyBorder="1" applyAlignment="1">
      <alignment horizontal="center" wrapText="1"/>
    </xf>
    <xf numFmtId="166" fontId="7" fillId="0" borderId="0" xfId="0" applyNumberFormat="1" applyFont="1" applyFill="1" applyBorder="1" applyAlignment="1">
      <alignment horizontal="left" vertical="top" wrapText="1"/>
    </xf>
    <xf numFmtId="164" fontId="6" fillId="0" borderId="1" xfId="0" applyFont="1" applyFill="1" applyBorder="1" applyAlignment="1">
      <alignment horizontal="center" vertical="center" wrapText="1"/>
    </xf>
    <xf numFmtId="164" fontId="4" fillId="0" borderId="1" xfId="0" applyFont="1" applyFill="1" applyBorder="1" applyAlignment="1">
      <alignment horizontal="center" vertical="center" wrapText="1"/>
    </xf>
    <xf numFmtId="166" fontId="7" fillId="0" borderId="1" xfId="0" applyNumberFormat="1" applyFont="1" applyFill="1" applyBorder="1" applyAlignment="1">
      <alignment horizontal="left" wrapText="1"/>
    </xf>
    <xf numFmtId="164" fontId="7" fillId="0" borderId="1" xfId="0" applyFont="1" applyFill="1" applyBorder="1" applyAlignment="1">
      <alignment horizontal="center" vertical="center" wrapText="1"/>
    </xf>
    <xf numFmtId="166" fontId="4" fillId="0" borderId="1" xfId="0" applyNumberFormat="1" applyFont="1" applyFill="1" applyBorder="1" applyAlignment="1">
      <alignment horizontal="center" vertical="center" wrapText="1"/>
    </xf>
    <xf numFmtId="167" fontId="7" fillId="0" borderId="1" xfId="0" applyNumberFormat="1" applyFont="1" applyFill="1" applyBorder="1" applyAlignment="1">
      <alignment horizontal="center" vertical="center" wrapText="1"/>
    </xf>
    <xf numFmtId="165" fontId="6" fillId="0" borderId="1" xfId="21" applyNumberFormat="1" applyFont="1" applyFill="1" applyBorder="1" applyAlignment="1">
      <alignment horizontal="center" vertical="center" wrapText="1"/>
      <protection/>
    </xf>
    <xf numFmtId="165" fontId="6" fillId="0" borderId="1" xfId="0" applyNumberFormat="1" applyFont="1" applyFill="1" applyBorder="1" applyAlignment="1">
      <alignment horizontal="center" vertical="center" wrapText="1"/>
    </xf>
    <xf numFmtId="167" fontId="6" fillId="0" borderId="1" xfId="0" applyNumberFormat="1" applyFont="1" applyFill="1" applyBorder="1" applyAlignment="1">
      <alignment horizontal="center" vertical="center" wrapText="1"/>
    </xf>
    <xf numFmtId="164" fontId="6" fillId="0" borderId="14" xfId="0" applyNumberFormat="1" applyFont="1" applyFill="1" applyBorder="1" applyAlignment="1">
      <alignment horizontal="center" vertical="center" wrapText="1"/>
    </xf>
    <xf numFmtId="164" fontId="6" fillId="0" borderId="9" xfId="0" applyNumberFormat="1" applyFont="1" applyFill="1" applyBorder="1" applyAlignment="1">
      <alignment horizontal="center" wrapText="1"/>
    </xf>
    <xf numFmtId="164" fontId="7" fillId="0" borderId="4" xfId="0" applyNumberFormat="1" applyFont="1" applyFill="1" applyBorder="1" applyAlignment="1">
      <alignment horizontal="center" wrapText="1"/>
    </xf>
    <xf numFmtId="164" fontId="6" fillId="0" borderId="1" xfId="0" applyNumberFormat="1" applyFont="1" applyFill="1" applyBorder="1" applyAlignment="1">
      <alignment horizontal="center" wrapText="1"/>
    </xf>
    <xf numFmtId="164" fontId="7" fillId="0" borderId="2" xfId="0" applyNumberFormat="1" applyFont="1" applyFill="1" applyBorder="1" applyAlignment="1">
      <alignment horizontal="center" wrapText="1"/>
    </xf>
    <xf numFmtId="164" fontId="4" fillId="0" borderId="2" xfId="0" applyNumberFormat="1" applyFont="1" applyFill="1" applyBorder="1" applyAlignment="1">
      <alignment horizontal="left" vertical="center" wrapText="1"/>
    </xf>
    <xf numFmtId="164" fontId="4" fillId="0" borderId="1" xfId="0" applyFont="1" applyFill="1" applyBorder="1" applyAlignment="1">
      <alignment horizontal="left" vertical="center" wrapText="1"/>
    </xf>
    <xf numFmtId="164" fontId="4" fillId="0" borderId="7" xfId="0" applyFont="1" applyFill="1" applyBorder="1" applyAlignment="1">
      <alignment horizontal="center" vertical="center" wrapText="1"/>
    </xf>
    <xf numFmtId="164" fontId="4" fillId="0" borderId="1" xfId="0" applyFont="1" applyFill="1" applyBorder="1" applyAlignment="1">
      <alignment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164" fontId="4" fillId="0" borderId="1" xfId="22" applyNumberFormat="1" applyFont="1" applyFill="1" applyBorder="1" applyAlignment="1">
      <alignment horizontal="center" vertical="center" wrapText="1"/>
      <protection/>
    </xf>
    <xf numFmtId="164" fontId="6" fillId="0" borderId="1" xfId="22" applyNumberFormat="1" applyFont="1" applyFill="1" applyBorder="1" applyAlignment="1">
      <alignment vertical="center" wrapText="1"/>
      <protection/>
    </xf>
    <xf numFmtId="164" fontId="9" fillId="0" borderId="1" xfId="22" applyNumberFormat="1" applyFont="1" applyFill="1" applyBorder="1" applyAlignment="1">
      <alignment horizontal="center" vertical="center" wrapText="1"/>
      <protection/>
    </xf>
    <xf numFmtId="164" fontId="4" fillId="0" borderId="1" xfId="22" applyNumberFormat="1" applyFont="1" applyFill="1" applyBorder="1" applyAlignment="1">
      <alignment vertical="center" wrapText="1"/>
      <protection/>
    </xf>
    <xf numFmtId="164" fontId="4" fillId="0" borderId="1" xfId="22" applyNumberFormat="1" applyFont="1" applyFill="1" applyBorder="1" applyAlignment="1">
      <alignment horizontal="left" vertical="top" wrapText="1"/>
      <protection/>
    </xf>
    <xf numFmtId="164" fontId="4" fillId="0" borderId="2" xfId="22" applyNumberFormat="1" applyFont="1" applyFill="1" applyBorder="1" applyAlignment="1">
      <alignment horizontal="center" vertical="top" wrapText="1"/>
      <protection/>
    </xf>
    <xf numFmtId="164" fontId="4" fillId="0" borderId="2" xfId="22" applyNumberFormat="1" applyFont="1" applyFill="1" applyBorder="1" applyAlignment="1">
      <alignment horizontal="center" vertical="center" wrapText="1"/>
      <protection/>
    </xf>
    <xf numFmtId="164" fontId="4" fillId="0" borderId="2" xfId="22" applyNumberFormat="1" applyFont="1" applyFill="1" applyBorder="1" applyAlignment="1">
      <alignment vertical="center" wrapText="1"/>
      <protection/>
    </xf>
    <xf numFmtId="164" fontId="9" fillId="0" borderId="2" xfId="22" applyNumberFormat="1" applyFont="1" applyFill="1" applyBorder="1" applyAlignment="1">
      <alignment horizontal="center" vertical="center" wrapText="1"/>
      <protection/>
    </xf>
    <xf numFmtId="164" fontId="4" fillId="0" borderId="0" xfId="22" applyNumberFormat="1" applyFont="1" applyFill="1" applyBorder="1" applyAlignment="1">
      <alignment horizontal="center" vertical="center" wrapText="1"/>
      <protection/>
    </xf>
    <xf numFmtId="164" fontId="4" fillId="0" borderId="1" xfId="22" applyFont="1" applyFill="1" applyBorder="1" applyAlignment="1">
      <alignment horizontal="left" vertical="top" wrapText="1"/>
      <protection/>
    </xf>
    <xf numFmtId="165" fontId="7" fillId="0" borderId="1" xfId="0" applyNumberFormat="1" applyFont="1" applyFill="1" applyBorder="1" applyAlignment="1">
      <alignment horizontal="center" vertical="center" wrapText="1"/>
    </xf>
    <xf numFmtId="168" fontId="7" fillId="0" borderId="1" xfId="0" applyNumberFormat="1" applyFont="1" applyFill="1" applyBorder="1" applyAlignment="1">
      <alignment horizontal="center" wrapText="1"/>
    </xf>
    <xf numFmtId="165" fontId="6" fillId="0" borderId="1" xfId="0" applyNumberFormat="1" applyFont="1" applyFill="1" applyBorder="1" applyAlignment="1">
      <alignment horizontal="center" wrapText="1"/>
    </xf>
    <xf numFmtId="165" fontId="6" fillId="0" borderId="4" xfId="0" applyNumberFormat="1" applyFont="1" applyFill="1" applyBorder="1" applyAlignment="1">
      <alignment horizontal="center"/>
    </xf>
    <xf numFmtId="164" fontId="6" fillId="0" borderId="1" xfId="0" applyFont="1" applyFill="1" applyBorder="1" applyAlignment="1">
      <alignment horizontal="center"/>
    </xf>
    <xf numFmtId="164" fontId="4" fillId="0" borderId="4" xfId="22" applyNumberFormat="1" applyFont="1" applyFill="1" applyBorder="1" applyAlignment="1">
      <alignment horizontal="center" vertical="top" wrapText="1"/>
      <protection/>
    </xf>
    <xf numFmtId="164" fontId="4" fillId="0" borderId="4" xfId="22" applyNumberFormat="1" applyFont="1" applyFill="1" applyBorder="1" applyAlignment="1">
      <alignment horizontal="center" vertical="center" wrapText="1"/>
      <protection/>
    </xf>
    <xf numFmtId="164" fontId="6" fillId="0" borderId="4" xfId="22" applyNumberFormat="1" applyFont="1" applyFill="1" applyBorder="1" applyAlignment="1">
      <alignment vertical="center" wrapText="1"/>
      <protection/>
    </xf>
    <xf numFmtId="164" fontId="4" fillId="0" borderId="1" xfId="22" applyNumberFormat="1" applyFont="1" applyFill="1" applyBorder="1" applyAlignment="1">
      <alignment horizontal="center" vertical="top" wrapText="1"/>
      <protection/>
    </xf>
    <xf numFmtId="164" fontId="4" fillId="0" borderId="15" xfId="22" applyNumberFormat="1" applyFont="1" applyFill="1" applyBorder="1" applyAlignment="1">
      <alignment vertical="center" wrapText="1"/>
      <protection/>
    </xf>
    <xf numFmtId="164" fontId="9" fillId="0" borderId="0" xfId="0" applyNumberFormat="1" applyFont="1" applyFill="1" applyBorder="1" applyAlignment="1">
      <alignment vertical="center" wrapText="1"/>
    </xf>
    <xf numFmtId="164" fontId="7" fillId="0" borderId="3" xfId="0" applyNumberFormat="1" applyFont="1" applyFill="1" applyBorder="1" applyAlignment="1">
      <alignment horizontal="center" wrapText="1"/>
    </xf>
    <xf numFmtId="164" fontId="4" fillId="0" borderId="4" xfId="0" applyNumberFormat="1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 horizontal="center"/>
    </xf>
    <xf numFmtId="164" fontId="4" fillId="0" borderId="4" xfId="0" applyFont="1" applyFill="1" applyBorder="1" applyAlignment="1">
      <alignment horizontal="center"/>
    </xf>
    <xf numFmtId="164" fontId="4" fillId="0" borderId="1" xfId="0" applyFont="1" applyFill="1" applyBorder="1" applyAlignment="1">
      <alignment horizontal="center"/>
    </xf>
    <xf numFmtId="164" fontId="9" fillId="0" borderId="4" xfId="0" applyNumberFormat="1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 horizontal="center" wrapText="1"/>
    </xf>
    <xf numFmtId="164" fontId="4" fillId="0" borderId="4" xfId="0" applyNumberFormat="1" applyFont="1" applyFill="1" applyBorder="1" applyAlignment="1">
      <alignment horizontal="center" wrapText="1"/>
    </xf>
    <xf numFmtId="165" fontId="6" fillId="0" borderId="1" xfId="0" applyNumberFormat="1" applyFont="1" applyFill="1" applyBorder="1" applyAlignment="1">
      <alignment vertical="center" wrapText="1"/>
    </xf>
    <xf numFmtId="164" fontId="4" fillId="0" borderId="4" xfId="0" applyFont="1" applyFill="1" applyBorder="1" applyAlignment="1">
      <alignment horizontal="center" wrapText="1"/>
    </xf>
    <xf numFmtId="164" fontId="4" fillId="0" borderId="1" xfId="0" applyFont="1" applyFill="1" applyBorder="1" applyAlignment="1">
      <alignment horizontal="center" wrapText="1"/>
    </xf>
    <xf numFmtId="167" fontId="9" fillId="0" borderId="1" xfId="0" applyNumberFormat="1" applyFont="1" applyFill="1" applyBorder="1" applyAlignment="1">
      <alignment horizontal="center" vertical="center" wrapText="1"/>
    </xf>
    <xf numFmtId="168" fontId="6" fillId="0" borderId="1" xfId="0" applyNumberFormat="1" applyFont="1" applyFill="1" applyBorder="1" applyAlignment="1">
      <alignment horizontal="center" vertical="center" wrapText="1"/>
    </xf>
    <xf numFmtId="168" fontId="7" fillId="0" borderId="1" xfId="0" applyNumberFormat="1" applyFont="1" applyFill="1" applyBorder="1" applyAlignment="1">
      <alignment horizontal="center" vertical="center" wrapText="1"/>
    </xf>
    <xf numFmtId="168" fontId="7" fillId="0" borderId="4" xfId="0" applyNumberFormat="1" applyFont="1" applyFill="1" applyBorder="1" applyAlignment="1">
      <alignment horizontal="center" wrapText="1"/>
    </xf>
    <xf numFmtId="164" fontId="9" fillId="0" borderId="10" xfId="0" applyNumberFormat="1" applyFont="1" applyFill="1" applyBorder="1" applyAlignment="1">
      <alignment horizontal="center" vertical="top" wrapText="1"/>
    </xf>
    <xf numFmtId="164" fontId="9" fillId="0" borderId="10" xfId="0" applyNumberFormat="1" applyFont="1" applyFill="1" applyBorder="1" applyAlignment="1">
      <alignment horizontal="center" vertical="center" wrapText="1"/>
    </xf>
    <xf numFmtId="164" fontId="9" fillId="0" borderId="4" xfId="22" applyNumberFormat="1" applyFont="1" applyFill="1" applyBorder="1" applyAlignment="1">
      <alignment horizontal="center" vertical="center" wrapText="1"/>
      <protection/>
    </xf>
    <xf numFmtId="164" fontId="4" fillId="0" borderId="1" xfId="22" applyNumberFormat="1" applyFont="1" applyFill="1" applyBorder="1" applyAlignment="1">
      <alignment horizontal="left" vertical="center" wrapText="1"/>
      <protection/>
    </xf>
    <xf numFmtId="164" fontId="9" fillId="0" borderId="7" xfId="22" applyNumberFormat="1" applyFont="1" applyFill="1" applyBorder="1" applyAlignment="1">
      <alignment horizontal="center" vertical="center" wrapText="1"/>
      <protection/>
    </xf>
    <xf numFmtId="164" fontId="4" fillId="0" borderId="1" xfId="0" applyFont="1" applyFill="1" applyBorder="1" applyAlignment="1">
      <alignment horizontal="center" vertical="top" wrapText="1"/>
    </xf>
    <xf numFmtId="164" fontId="4" fillId="0" borderId="2" xfId="0" applyFont="1" applyFill="1" applyBorder="1" applyAlignment="1">
      <alignment horizontal="left" vertical="center" wrapText="1"/>
    </xf>
    <xf numFmtId="164" fontId="9" fillId="0" borderId="1" xfId="0" applyFont="1" applyFill="1" applyBorder="1" applyAlignment="1">
      <alignment horizontal="center" vertical="center" wrapText="1"/>
    </xf>
    <xf numFmtId="164" fontId="4" fillId="0" borderId="3" xfId="0" applyFont="1" applyFill="1" applyBorder="1" applyAlignment="1">
      <alignment horizontal="left" vertical="top" wrapText="1"/>
    </xf>
    <xf numFmtId="164" fontId="4" fillId="0" borderId="3" xfId="0" applyFont="1" applyFill="1" applyBorder="1" applyAlignment="1">
      <alignment horizontal="center" vertical="center" wrapText="1"/>
    </xf>
    <xf numFmtId="164" fontId="6" fillId="0" borderId="4" xfId="0" applyFont="1" applyFill="1" applyBorder="1" applyAlignment="1">
      <alignment horizontal="center" vertical="center" wrapText="1"/>
    </xf>
    <xf numFmtId="164" fontId="4" fillId="0" borderId="4" xfId="0" applyFont="1" applyFill="1" applyBorder="1" applyAlignment="1">
      <alignment horizontal="center" vertical="center" wrapText="1"/>
    </xf>
    <xf numFmtId="164" fontId="9" fillId="0" borderId="3" xfId="0" applyNumberFormat="1" applyFont="1" applyFill="1" applyBorder="1" applyAlignment="1">
      <alignment horizontal="center" wrapText="1"/>
    </xf>
    <xf numFmtId="164" fontId="4" fillId="0" borderId="1" xfId="0" applyNumberFormat="1" applyFont="1" applyFill="1" applyBorder="1" applyAlignment="1">
      <alignment horizontal="left" vertical="top" wrapText="1"/>
    </xf>
    <xf numFmtId="164" fontId="9" fillId="0" borderId="2" xfId="0" applyNumberFormat="1" applyFont="1" applyFill="1" applyBorder="1" applyAlignment="1">
      <alignment horizontal="center" wrapText="1"/>
    </xf>
    <xf numFmtId="164" fontId="4" fillId="0" borderId="3" xfId="0" applyNumberFormat="1" applyFont="1" applyFill="1" applyBorder="1" applyAlignment="1">
      <alignment horizontal="center" vertical="center"/>
    </xf>
    <xf numFmtId="164" fontId="9" fillId="0" borderId="2" xfId="0" applyNumberFormat="1" applyFont="1" applyFill="1" applyBorder="1" applyAlignment="1">
      <alignment vertical="center" wrapText="1"/>
    </xf>
    <xf numFmtId="164" fontId="4" fillId="0" borderId="0" xfId="21" applyNumberFormat="1" applyFont="1" applyFill="1" applyBorder="1" applyAlignment="1">
      <alignment horizontal="center" vertical="center" wrapText="1"/>
      <protection/>
    </xf>
    <xf numFmtId="164" fontId="4" fillId="0" borderId="10" xfId="0" applyNumberFormat="1" applyFont="1" applyFill="1" applyBorder="1" applyAlignment="1">
      <alignment horizontal="center" vertical="center" wrapText="1"/>
    </xf>
    <xf numFmtId="164" fontId="7" fillId="0" borderId="1" xfId="22" applyNumberFormat="1" applyFont="1" applyFill="1" applyBorder="1" applyAlignment="1">
      <alignment vertical="center" wrapText="1"/>
      <protection/>
    </xf>
    <xf numFmtId="164" fontId="4" fillId="0" borderId="0" xfId="0" applyNumberFormat="1" applyFont="1" applyFill="1" applyBorder="1" applyAlignment="1">
      <alignment horizontal="center" vertical="center"/>
    </xf>
    <xf numFmtId="164" fontId="9" fillId="0" borderId="0" xfId="0" applyNumberFormat="1" applyFont="1" applyFill="1" applyBorder="1" applyAlignment="1">
      <alignment horizontal="center" vertical="center" wrapText="1"/>
    </xf>
    <xf numFmtId="164" fontId="4" fillId="0" borderId="14" xfId="22" applyNumberFormat="1" applyFont="1" applyFill="1" applyBorder="1" applyAlignment="1">
      <alignment horizontal="center" vertical="center" wrapText="1"/>
      <protection/>
    </xf>
    <xf numFmtId="164" fontId="4" fillId="0" borderId="11" xfId="22" applyNumberFormat="1" applyFont="1" applyFill="1" applyBorder="1" applyAlignment="1">
      <alignment horizontal="center" vertical="center" wrapText="1"/>
      <protection/>
    </xf>
    <xf numFmtId="164" fontId="9" fillId="0" borderId="1" xfId="22" applyNumberFormat="1" applyFont="1" applyFill="1" applyBorder="1" applyAlignment="1">
      <alignment vertical="center" wrapText="1"/>
      <protection/>
    </xf>
    <xf numFmtId="164" fontId="4" fillId="0" borderId="7" xfId="22" applyNumberFormat="1" applyFont="1" applyFill="1" applyBorder="1" applyAlignment="1">
      <alignment horizontal="center" vertical="center" wrapText="1"/>
      <protection/>
    </xf>
    <xf numFmtId="164" fontId="9" fillId="0" borderId="0" xfId="22" applyNumberFormat="1" applyFont="1" applyFill="1" applyBorder="1" applyAlignment="1">
      <alignment vertical="center" wrapText="1"/>
      <protection/>
    </xf>
    <xf numFmtId="164" fontId="9" fillId="0" borderId="0" xfId="22" applyNumberFormat="1" applyFont="1" applyFill="1" applyBorder="1" applyAlignment="1">
      <alignment horizontal="center" vertical="center" wrapText="1"/>
      <protection/>
    </xf>
    <xf numFmtId="164" fontId="9" fillId="0" borderId="11" xfId="0" applyNumberFormat="1" applyFont="1" applyFill="1" applyBorder="1" applyAlignment="1">
      <alignment vertical="center" wrapText="1"/>
    </xf>
    <xf numFmtId="164" fontId="6" fillId="0" borderId="1" xfId="21" applyNumberFormat="1" applyFont="1" applyFill="1" applyBorder="1" applyAlignment="1">
      <alignment horizontal="center" vertical="center" wrapText="1"/>
      <protection/>
    </xf>
    <xf numFmtId="164" fontId="7" fillId="0" borderId="4" xfId="21" applyNumberFormat="1" applyFont="1" applyFill="1" applyBorder="1" applyAlignment="1">
      <alignment horizontal="center" vertical="center" wrapText="1"/>
      <protection/>
    </xf>
    <xf numFmtId="164" fontId="12" fillId="0" borderId="0" xfId="0" applyFont="1" applyFill="1" applyAlignment="1">
      <alignment vertical="center" wrapText="1"/>
    </xf>
    <xf numFmtId="164" fontId="13" fillId="0" borderId="1" xfId="0" applyNumberFormat="1" applyFont="1" applyFill="1" applyBorder="1" applyAlignment="1">
      <alignment horizontal="center" wrapText="1"/>
    </xf>
    <xf numFmtId="164" fontId="14" fillId="0" borderId="7" xfId="0" applyNumberFormat="1" applyFont="1" applyFill="1" applyBorder="1" applyAlignment="1">
      <alignment horizontal="center" vertical="center" wrapText="1"/>
    </xf>
    <xf numFmtId="164" fontId="15" fillId="0" borderId="0" xfId="0" applyFont="1" applyFill="1" applyAlignment="1">
      <alignment vertical="center" wrapText="1"/>
    </xf>
    <xf numFmtId="164" fontId="0" fillId="0" borderId="1" xfId="0" applyFont="1" applyFill="1" applyBorder="1" applyAlignment="1">
      <alignment vertical="center" wrapText="1"/>
    </xf>
    <xf numFmtId="164" fontId="0" fillId="5" borderId="0" xfId="0" applyFont="1" applyFill="1" applyBorder="1" applyAlignment="1">
      <alignment vertical="center" wrapText="1"/>
    </xf>
    <xf numFmtId="164" fontId="4" fillId="0" borderId="10" xfId="0" applyNumberFormat="1" applyFont="1" applyFill="1" applyBorder="1" applyAlignment="1">
      <alignment vertical="center" wrapText="1"/>
    </xf>
    <xf numFmtId="164" fontId="6" fillId="0" borderId="7" xfId="0" applyNumberFormat="1" applyFont="1" applyFill="1" applyBorder="1" applyAlignment="1">
      <alignment horizontal="center" vertical="center" wrapText="1"/>
    </xf>
    <xf numFmtId="164" fontId="4" fillId="0" borderId="14" xfId="0" applyNumberFormat="1" applyFont="1" applyFill="1" applyBorder="1" applyAlignment="1">
      <alignment vertical="center" wrapText="1"/>
    </xf>
    <xf numFmtId="164" fontId="4" fillId="0" borderId="2" xfId="0" applyFont="1" applyFill="1" applyBorder="1" applyAlignment="1">
      <alignment horizontal="center" vertical="center" wrapText="1"/>
    </xf>
    <xf numFmtId="164" fontId="4" fillId="0" borderId="4" xfId="0" applyFont="1" applyFill="1" applyBorder="1" applyAlignment="1">
      <alignment vertical="center" wrapText="1"/>
    </xf>
    <xf numFmtId="164" fontId="4" fillId="0" borderId="10" xfId="0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/>
    </xf>
    <xf numFmtId="165" fontId="4" fillId="0" borderId="1" xfId="0" applyNumberFormat="1" applyFont="1" applyFill="1" applyBorder="1" applyAlignment="1">
      <alignment horizontal="center" vertical="top" wrapText="1"/>
    </xf>
    <xf numFmtId="164" fontId="4" fillId="0" borderId="1" xfId="0" applyNumberFormat="1" applyFont="1" applyFill="1" applyBorder="1" applyAlignment="1">
      <alignment horizontal="justify" vertical="top" wrapText="1"/>
    </xf>
    <xf numFmtId="164" fontId="9" fillId="0" borderId="1" xfId="0" applyNumberFormat="1" applyFont="1" applyFill="1" applyBorder="1" applyAlignment="1">
      <alignment horizontal="justify" vertical="top" wrapText="1"/>
    </xf>
    <xf numFmtId="164" fontId="4" fillId="0" borderId="1" xfId="0" applyNumberFormat="1" applyFont="1" applyFill="1" applyBorder="1" applyAlignment="1">
      <alignment vertical="top" wrapText="1"/>
    </xf>
    <xf numFmtId="164" fontId="4" fillId="0" borderId="1" xfId="0" applyFont="1" applyFill="1" applyBorder="1" applyAlignment="1">
      <alignment horizontal="justify" vertical="top" wrapText="1"/>
    </xf>
    <xf numFmtId="164" fontId="6" fillId="0" borderId="10" xfId="0" applyFont="1" applyFill="1" applyBorder="1" applyAlignment="1">
      <alignment horizontal="center" vertical="center" wrapText="1"/>
    </xf>
    <xf numFmtId="164" fontId="4" fillId="0" borderId="11" xfId="0" applyFont="1" applyFill="1" applyBorder="1" applyAlignment="1">
      <alignment horizontal="center" vertical="center" wrapText="1"/>
    </xf>
    <xf numFmtId="166" fontId="4" fillId="0" borderId="7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wrapText="1"/>
    </xf>
    <xf numFmtId="164" fontId="4" fillId="0" borderId="1" xfId="0" applyFont="1" applyFill="1" applyBorder="1" applyAlignment="1">
      <alignment horizontal="left" wrapText="1"/>
    </xf>
    <xf numFmtId="164" fontId="4" fillId="0" borderId="1" xfId="0" applyFont="1" applyFill="1" applyBorder="1" applyAlignment="1">
      <alignment horizontal="center" vertical="center"/>
    </xf>
    <xf numFmtId="164" fontId="4" fillId="0" borderId="1" xfId="0" applyFont="1" applyFill="1" applyBorder="1" applyAlignment="1">
      <alignment vertical="top" wrapText="1"/>
    </xf>
    <xf numFmtId="164" fontId="4" fillId="0" borderId="10" xfId="0" applyFont="1" applyFill="1" applyBorder="1" applyAlignment="1">
      <alignment vertical="top" wrapText="1"/>
    </xf>
    <xf numFmtId="166" fontId="4" fillId="0" borderId="2" xfId="0" applyNumberFormat="1" applyFont="1" applyFill="1" applyBorder="1" applyAlignment="1">
      <alignment horizontal="center" vertical="center" wrapText="1"/>
    </xf>
    <xf numFmtId="166" fontId="4" fillId="0" borderId="4" xfId="0" applyNumberFormat="1" applyFont="1" applyFill="1" applyBorder="1" applyAlignment="1">
      <alignment horizontal="center" vertical="center" wrapText="1"/>
    </xf>
    <xf numFmtId="164" fontId="4" fillId="0" borderId="12" xfId="0" applyNumberFormat="1" applyFont="1" applyFill="1" applyBorder="1" applyAlignment="1">
      <alignment horizontal="center" vertical="center" wrapText="1"/>
    </xf>
    <xf numFmtId="164" fontId="4" fillId="0" borderId="13" xfId="0" applyNumberFormat="1" applyFont="1" applyFill="1" applyBorder="1" applyAlignment="1">
      <alignment horizontal="center" vertical="center" wrapText="1"/>
    </xf>
    <xf numFmtId="164" fontId="13" fillId="0" borderId="11" xfId="0" applyNumberFormat="1" applyFont="1" applyFill="1" applyBorder="1" applyAlignment="1">
      <alignment horizontal="center" vertical="center" wrapText="1"/>
    </xf>
    <xf numFmtId="165" fontId="9" fillId="0" borderId="1" xfId="0" applyNumberFormat="1" applyFont="1" applyFill="1" applyBorder="1" applyAlignment="1">
      <alignment horizontal="center" vertical="center" wrapText="1"/>
    </xf>
    <xf numFmtId="164" fontId="6" fillId="0" borderId="1" xfId="0" applyFont="1" applyFill="1" applyBorder="1" applyAlignment="1">
      <alignment vertical="center" wrapText="1"/>
    </xf>
    <xf numFmtId="164" fontId="9" fillId="0" borderId="11" xfId="0" applyNumberFormat="1" applyFont="1" applyFill="1" applyBorder="1" applyAlignment="1">
      <alignment horizontal="center" vertical="top" wrapText="1"/>
    </xf>
    <xf numFmtId="166" fontId="6" fillId="0" borderId="7" xfId="0" applyNumberFormat="1" applyFont="1" applyFill="1" applyBorder="1" applyAlignment="1">
      <alignment horizontal="center" vertical="center" wrapText="1"/>
    </xf>
    <xf numFmtId="164" fontId="4" fillId="0" borderId="4" xfId="0" applyFont="1" applyFill="1" applyBorder="1" applyAlignment="1">
      <alignment horizontal="left" vertical="center" wrapText="1"/>
    </xf>
    <xf numFmtId="164" fontId="6" fillId="0" borderId="4" xfId="0" applyFont="1" applyFill="1" applyBorder="1" applyAlignment="1">
      <alignment horizontal="left" vertical="center" wrapText="1"/>
    </xf>
    <xf numFmtId="164" fontId="0" fillId="0" borderId="0" xfId="0" applyFont="1" applyFill="1" applyBorder="1" applyAlignment="1">
      <alignment vertical="center" wrapText="1"/>
    </xf>
    <xf numFmtId="169" fontId="6" fillId="0" borderId="1" xfId="0" applyNumberFormat="1" applyFont="1" applyFill="1" applyBorder="1" applyAlignment="1">
      <alignment horizontal="center" vertical="center" wrapText="1"/>
    </xf>
    <xf numFmtId="164" fontId="16" fillId="0" borderId="0" xfId="0" applyFont="1" applyFill="1" applyBorder="1" applyAlignment="1">
      <alignment horizontal="center" vertical="center" wrapText="1"/>
    </xf>
    <xf numFmtId="164" fontId="16" fillId="0" borderId="0" xfId="0" applyFont="1" applyFill="1" applyAlignment="1">
      <alignment horizontal="center" vertical="center" wrapText="1"/>
    </xf>
    <xf numFmtId="164" fontId="16" fillId="0" borderId="0" xfId="0" applyFont="1" applyFill="1" applyBorder="1" applyAlignment="1">
      <alignment horizontal="right" wrapText="1"/>
    </xf>
    <xf numFmtId="164" fontId="2" fillId="0" borderId="0" xfId="0" applyFont="1" applyFill="1" applyAlignment="1">
      <alignment horizontal="left" vertical="center" wrapText="1"/>
    </xf>
    <xf numFmtId="164" fontId="2" fillId="0" borderId="0" xfId="21">
      <alignment/>
      <protection/>
    </xf>
    <xf numFmtId="164" fontId="6" fillId="0" borderId="0" xfId="0" applyFont="1" applyBorder="1" applyAlignment="1">
      <alignment horizontal="center" vertical="center" wrapText="1"/>
    </xf>
    <xf numFmtId="164" fontId="4" fillId="0" borderId="0" xfId="0" applyFont="1" applyAlignment="1">
      <alignment/>
    </xf>
    <xf numFmtId="164" fontId="4" fillId="0" borderId="1" xfId="0" applyFont="1" applyBorder="1" applyAlignment="1">
      <alignment horizontal="center" vertical="top" wrapText="1"/>
    </xf>
    <xf numFmtId="164" fontId="4" fillId="0" borderId="1" xfId="0" applyFont="1" applyBorder="1" applyAlignment="1">
      <alignment horizontal="center" wrapText="1"/>
    </xf>
    <xf numFmtId="164" fontId="17" fillId="0" borderId="1" xfId="0" applyFont="1" applyBorder="1" applyAlignment="1">
      <alignment horizontal="center" vertical="center" wrapText="1"/>
    </xf>
    <xf numFmtId="164" fontId="9" fillId="0" borderId="1" xfId="0" applyFont="1" applyBorder="1" applyAlignment="1">
      <alignment horizontal="center" vertical="top" wrapText="1"/>
    </xf>
    <xf numFmtId="164" fontId="4" fillId="0" borderId="1" xfId="0" applyFont="1" applyBorder="1" applyAlignment="1">
      <alignment horizontal="center" vertical="top"/>
    </xf>
    <xf numFmtId="164" fontId="4" fillId="0" borderId="1" xfId="0" applyFont="1" applyBorder="1" applyAlignment="1">
      <alignment horizontal="center" vertical="center" wrapText="1"/>
    </xf>
    <xf numFmtId="164" fontId="5" fillId="0" borderId="1" xfId="0" applyFont="1" applyBorder="1" applyAlignment="1">
      <alignment horizontal="center" vertical="center" wrapText="1"/>
    </xf>
    <xf numFmtId="164" fontId="6" fillId="0" borderId="1" xfId="0" applyFont="1" applyBorder="1" applyAlignment="1">
      <alignment horizontal="center" vertical="top" wrapText="1"/>
    </xf>
    <xf numFmtId="164" fontId="6" fillId="0" borderId="1" xfId="0" applyFont="1" applyBorder="1" applyAlignment="1">
      <alignment horizontal="center" vertical="center" wrapText="1"/>
    </xf>
    <xf numFmtId="164" fontId="4" fillId="0" borderId="0" xfId="0" applyFont="1" applyBorder="1" applyAlignment="1">
      <alignment horizontal="left" wrapText="1"/>
    </xf>
    <xf numFmtId="164" fontId="4" fillId="0" borderId="0" xfId="0" applyFont="1" applyAlignment="1">
      <alignment horizontal="left" wrapText="1"/>
    </xf>
    <xf numFmtId="164" fontId="4" fillId="0" borderId="0" xfId="0" applyFont="1" applyAlignment="1">
      <alignment wrapText="1"/>
    </xf>
    <xf numFmtId="164" fontId="18" fillId="0" borderId="0" xfId="21" applyFont="1" applyFill="1" applyAlignment="1">
      <alignment vertical="center"/>
      <protection/>
    </xf>
    <xf numFmtId="164" fontId="18" fillId="0" borderId="0" xfId="21" applyFont="1" applyFill="1" applyAlignment="1">
      <alignment horizontal="center" vertical="center"/>
      <protection/>
    </xf>
    <xf numFmtId="164" fontId="2" fillId="0" borderId="0" xfId="0" applyFont="1" applyFill="1" applyAlignment="1">
      <alignment vertical="center"/>
    </xf>
    <xf numFmtId="164" fontId="2" fillId="0" borderId="0" xfId="0" applyFont="1" applyFill="1" applyAlignment="1">
      <alignment horizontal="center" vertical="center"/>
    </xf>
    <xf numFmtId="164" fontId="2" fillId="0" borderId="0" xfId="0" applyFont="1" applyFill="1" applyBorder="1" applyAlignment="1">
      <alignment horizontal="center" vertical="center" wrapText="1"/>
    </xf>
    <xf numFmtId="164" fontId="19" fillId="0" borderId="1" xfId="0" applyFont="1" applyFill="1" applyBorder="1" applyAlignment="1">
      <alignment horizontal="center" vertical="center" wrapText="1"/>
    </xf>
    <xf numFmtId="164" fontId="19" fillId="0" borderId="0" xfId="0" applyFont="1" applyFill="1" applyAlignment="1">
      <alignment horizontal="center" vertical="center"/>
    </xf>
    <xf numFmtId="164" fontId="19" fillId="0" borderId="1" xfId="0" applyFont="1" applyFill="1" applyBorder="1" applyAlignment="1">
      <alignment horizontal="center" vertical="center"/>
    </xf>
    <xf numFmtId="164" fontId="20" fillId="0" borderId="1" xfId="0" applyFont="1" applyBorder="1" applyAlignment="1">
      <alignment horizontal="center" vertical="top" wrapText="1"/>
    </xf>
    <xf numFmtId="164" fontId="19" fillId="0" borderId="1" xfId="0" applyFont="1" applyFill="1" applyBorder="1" applyAlignment="1">
      <alignment vertical="top" wrapText="1"/>
    </xf>
    <xf numFmtId="164" fontId="19" fillId="0" borderId="1" xfId="0" applyFont="1" applyFill="1" applyBorder="1" applyAlignment="1">
      <alignment horizontal="center" vertical="top" wrapText="1"/>
    </xf>
    <xf numFmtId="165" fontId="19" fillId="0" borderId="1" xfId="0" applyNumberFormat="1" applyFont="1" applyFill="1" applyBorder="1" applyAlignment="1">
      <alignment horizontal="center" vertical="center" wrapText="1"/>
    </xf>
    <xf numFmtId="165" fontId="19" fillId="0" borderId="1" xfId="0" applyNumberFormat="1" applyFont="1" applyFill="1" applyBorder="1" applyAlignment="1">
      <alignment horizontal="center" vertical="center"/>
    </xf>
    <xf numFmtId="164" fontId="19" fillId="0" borderId="0" xfId="0" applyFont="1" applyFill="1" applyAlignment="1">
      <alignment vertical="center"/>
    </xf>
    <xf numFmtId="167" fontId="19" fillId="0" borderId="1" xfId="0" applyNumberFormat="1" applyFont="1" applyFill="1" applyBorder="1" applyAlignment="1">
      <alignment horizontal="center" vertical="center"/>
    </xf>
    <xf numFmtId="167" fontId="19" fillId="0" borderId="1" xfId="0" applyNumberFormat="1" applyFont="1" applyFill="1" applyBorder="1" applyAlignment="1">
      <alignment horizontal="center" vertical="center" wrapText="1"/>
    </xf>
    <xf numFmtId="164" fontId="19" fillId="0" borderId="1" xfId="0" applyFont="1" applyFill="1" applyBorder="1" applyAlignment="1">
      <alignment vertical="center" wrapText="1"/>
    </xf>
    <xf numFmtId="167" fontId="19" fillId="0" borderId="1" xfId="0" applyNumberFormat="1" applyFont="1" applyFill="1" applyBorder="1" applyAlignment="1">
      <alignment vertical="center" wrapText="1"/>
    </xf>
    <xf numFmtId="164" fontId="19" fillId="0" borderId="1" xfId="0" applyFont="1" applyFill="1" applyBorder="1" applyAlignment="1">
      <alignment vertical="center"/>
    </xf>
    <xf numFmtId="165" fontId="19" fillId="0" borderId="1" xfId="0" applyNumberFormat="1" applyFont="1" applyFill="1" applyBorder="1" applyAlignment="1">
      <alignment vertical="center"/>
    </xf>
    <xf numFmtId="165" fontId="19" fillId="0" borderId="1" xfId="0" applyNumberFormat="1" applyFont="1" applyFill="1" applyBorder="1" applyAlignment="1">
      <alignment vertical="center" wrapText="1"/>
    </xf>
    <xf numFmtId="165" fontId="19" fillId="0" borderId="0" xfId="0" applyNumberFormat="1" applyFont="1" applyFill="1" applyAlignment="1">
      <alignment vertical="center"/>
    </xf>
    <xf numFmtId="164" fontId="20" fillId="0" borderId="1" xfId="0" applyFont="1" applyFill="1" applyBorder="1" applyAlignment="1">
      <alignment horizontal="center" vertical="top" wrapText="1"/>
    </xf>
    <xf numFmtId="167" fontId="19" fillId="0" borderId="1" xfId="0" applyNumberFormat="1" applyFont="1" applyFill="1" applyBorder="1" applyAlignment="1">
      <alignment vertical="top" wrapText="1"/>
    </xf>
    <xf numFmtId="167" fontId="19" fillId="0" borderId="1" xfId="0" applyNumberFormat="1" applyFont="1" applyFill="1" applyBorder="1" applyAlignment="1">
      <alignment vertical="center"/>
    </xf>
    <xf numFmtId="164" fontId="19" fillId="0" borderId="1" xfId="0" applyNumberFormat="1" applyFont="1" applyFill="1" applyBorder="1" applyAlignment="1">
      <alignment vertical="center" wrapText="1"/>
    </xf>
    <xf numFmtId="170" fontId="19" fillId="0" borderId="1" xfId="0" applyNumberFormat="1" applyFont="1" applyFill="1" applyBorder="1" applyAlignment="1">
      <alignment vertical="center" wrapText="1"/>
    </xf>
    <xf numFmtId="168" fontId="19" fillId="0" borderId="1" xfId="0" applyNumberFormat="1" applyFont="1" applyFill="1" applyBorder="1" applyAlignment="1">
      <alignment vertical="center" wrapText="1"/>
    </xf>
    <xf numFmtId="167" fontId="20" fillId="0" borderId="1" xfId="0" applyNumberFormat="1" applyFont="1" applyFill="1" applyBorder="1" applyAlignment="1">
      <alignment horizontal="center" vertical="top" wrapText="1"/>
    </xf>
    <xf numFmtId="168" fontId="19" fillId="0" borderId="1" xfId="0" applyNumberFormat="1" applyFont="1" applyFill="1" applyBorder="1" applyAlignment="1">
      <alignment vertical="center"/>
    </xf>
    <xf numFmtId="167" fontId="19" fillId="0" borderId="1" xfId="15" applyNumberFormat="1" applyFont="1" applyFill="1" applyBorder="1" applyAlignment="1" applyProtection="1">
      <alignment vertical="top" wrapText="1"/>
      <protection/>
    </xf>
    <xf numFmtId="165" fontId="19" fillId="0" borderId="1" xfId="15" applyNumberFormat="1" applyFont="1" applyFill="1" applyBorder="1" applyAlignment="1" applyProtection="1">
      <alignment vertical="center" wrapText="1"/>
      <protection/>
    </xf>
    <xf numFmtId="167" fontId="19" fillId="0" borderId="1" xfId="15" applyNumberFormat="1" applyFont="1" applyFill="1" applyBorder="1" applyAlignment="1" applyProtection="1">
      <alignment vertical="center" wrapText="1"/>
      <protection/>
    </xf>
    <xf numFmtId="167" fontId="19" fillId="0" borderId="1" xfId="0" applyNumberFormat="1" applyFont="1" applyFill="1" applyBorder="1" applyAlignment="1">
      <alignment horizontal="center" vertical="top" wrapText="1"/>
    </xf>
    <xf numFmtId="167" fontId="19" fillId="0" borderId="1" xfId="0" applyNumberFormat="1" applyFont="1" applyFill="1" applyBorder="1" applyAlignment="1">
      <alignment horizontal="left" vertical="top" wrapText="1"/>
    </xf>
    <xf numFmtId="167" fontId="19" fillId="0" borderId="1" xfId="15" applyNumberFormat="1" applyFont="1" applyFill="1" applyBorder="1" applyAlignment="1" applyProtection="1">
      <alignment horizontal="center" vertical="center" wrapText="1"/>
      <protection/>
    </xf>
    <xf numFmtId="164" fontId="19" fillId="0" borderId="1" xfId="0" applyFont="1" applyFill="1" applyBorder="1" applyAlignment="1">
      <alignment horizontal="left" vertical="top" wrapText="1"/>
    </xf>
    <xf numFmtId="164" fontId="19" fillId="0" borderId="1" xfId="0" applyFont="1" applyFill="1" applyBorder="1" applyAlignment="1">
      <alignment horizontal="left" vertical="center" wrapText="1"/>
    </xf>
    <xf numFmtId="164" fontId="21" fillId="0" borderId="1" xfId="0" applyFont="1" applyFill="1" applyBorder="1" applyAlignment="1">
      <alignment horizontal="center" vertical="center" wrapText="1"/>
    </xf>
    <xf numFmtId="168" fontId="19" fillId="0" borderId="1" xfId="0" applyNumberFormat="1" applyFont="1" applyFill="1" applyBorder="1" applyAlignment="1">
      <alignment horizontal="center" vertical="center"/>
    </xf>
    <xf numFmtId="168" fontId="19" fillId="0" borderId="0" xfId="0" applyNumberFormat="1" applyFont="1" applyFill="1" applyAlignment="1">
      <alignment vertical="center"/>
    </xf>
    <xf numFmtId="172" fontId="19" fillId="0" borderId="0" xfId="0" applyNumberFormat="1" applyFont="1" applyFill="1" applyAlignment="1">
      <alignment vertical="center"/>
    </xf>
    <xf numFmtId="164" fontId="19" fillId="0" borderId="1" xfId="0" applyFont="1" applyFill="1" applyBorder="1" applyAlignment="1">
      <alignment wrapText="1"/>
    </xf>
    <xf numFmtId="165" fontId="19" fillId="0" borderId="0" xfId="0" applyNumberFormat="1" applyFont="1" applyFill="1" applyAlignment="1">
      <alignment/>
    </xf>
    <xf numFmtId="164" fontId="19" fillId="0" borderId="0" xfId="0" applyFont="1" applyFill="1" applyBorder="1" applyAlignment="1">
      <alignment horizontal="left" vertical="center"/>
    </xf>
    <xf numFmtId="164" fontId="19" fillId="0" borderId="0" xfId="0" applyFont="1" applyFill="1" applyAlignment="1">
      <alignment horizontal="left" vertic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 2" xfId="20"/>
    <cellStyle name="Excel Built-in Normal" xfId="21"/>
    <cellStyle name="Excel Built-in Normal 1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0F0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2D05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67"/>
  <sheetViews>
    <sheetView tabSelected="1" view="pageBreakPreview" zoomScale="75" zoomScaleSheetLayoutView="75" workbookViewId="0" topLeftCell="A1">
      <selection activeCell="H1555" sqref="H1555"/>
    </sheetView>
  </sheetViews>
  <sheetFormatPr defaultColWidth="9.140625" defaultRowHeight="15" customHeight="1"/>
  <cols>
    <col min="1" max="1" width="7.57421875" style="1" customWidth="1"/>
    <col min="2" max="2" width="54.57421875" style="1" customWidth="1"/>
    <col min="3" max="3" width="37.00390625" style="1" customWidth="1"/>
    <col min="4" max="4" width="13.8515625" style="1" customWidth="1"/>
    <col min="5" max="5" width="17.8515625" style="2" customWidth="1"/>
    <col min="6" max="6" width="21.57421875" style="2" customWidth="1"/>
    <col min="7" max="7" width="15.421875" style="2" customWidth="1"/>
    <col min="8" max="8" width="16.57421875" style="2" customWidth="1"/>
    <col min="9" max="9" width="14.8515625" style="2" customWidth="1"/>
    <col min="10" max="10" width="16.28125" style="2" customWidth="1"/>
    <col min="11" max="12" width="15.421875" style="2" customWidth="1"/>
    <col min="13" max="13" width="27.7109375" style="2" customWidth="1"/>
    <col min="14" max="16384" width="9.140625" style="1" customWidth="1"/>
  </cols>
  <sheetData>
    <row r="1" spans="1:13" ht="18.75" customHeight="1">
      <c r="A1" s="3"/>
      <c r="B1" s="3"/>
      <c r="C1" s="3"/>
      <c r="D1" s="3"/>
      <c r="E1" s="4"/>
      <c r="F1" s="4"/>
      <c r="G1" s="4"/>
      <c r="H1" s="4"/>
      <c r="I1" s="4"/>
      <c r="J1" s="5"/>
      <c r="K1" s="5"/>
      <c r="L1" s="5"/>
      <c r="M1" s="5" t="s">
        <v>0</v>
      </c>
    </row>
    <row r="2" spans="1:13" ht="15.75" customHeight="1">
      <c r="A2" s="3"/>
      <c r="B2" s="3"/>
      <c r="C2" s="3"/>
      <c r="D2" s="3"/>
      <c r="E2" s="4"/>
      <c r="F2" s="4"/>
      <c r="G2" s="4"/>
      <c r="H2" s="4"/>
      <c r="I2" s="4"/>
      <c r="J2" s="5"/>
      <c r="K2" s="5"/>
      <c r="L2" s="5"/>
      <c r="M2" s="5"/>
    </row>
    <row r="3" spans="1:13" ht="48.75" customHeight="1">
      <c r="A3" s="6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3" ht="20.25" customHeight="1">
      <c r="A4" s="3"/>
      <c r="B4" s="3"/>
      <c r="C4" s="3"/>
      <c r="D4" s="3"/>
      <c r="E4" s="4"/>
      <c r="F4" s="4"/>
      <c r="G4" s="4"/>
      <c r="H4" s="4"/>
      <c r="I4" s="4"/>
      <c r="J4" s="4"/>
      <c r="K4" s="4"/>
      <c r="L4" s="4"/>
      <c r="M4" s="4"/>
    </row>
    <row r="5" spans="1:13" ht="29.25" customHeight="1">
      <c r="A5" s="7" t="s">
        <v>2</v>
      </c>
      <c r="B5" s="7" t="s">
        <v>3</v>
      </c>
      <c r="C5" s="7" t="s">
        <v>4</v>
      </c>
      <c r="D5" s="8" t="s">
        <v>5</v>
      </c>
      <c r="E5" s="7" t="s">
        <v>6</v>
      </c>
      <c r="F5" s="7"/>
      <c r="G5" s="7"/>
      <c r="H5" s="7"/>
      <c r="I5" s="7"/>
      <c r="J5" s="7"/>
      <c r="K5" s="7"/>
      <c r="L5" s="7"/>
      <c r="M5" s="9" t="s">
        <v>7</v>
      </c>
    </row>
    <row r="6" spans="1:13" ht="22.5" customHeight="1">
      <c r="A6" s="7"/>
      <c r="B6" s="7"/>
      <c r="C6" s="7"/>
      <c r="D6" s="8"/>
      <c r="E6" s="7" t="s">
        <v>8</v>
      </c>
      <c r="F6" s="7"/>
      <c r="G6" s="7" t="s">
        <v>9</v>
      </c>
      <c r="H6" s="7"/>
      <c r="I6" s="7"/>
      <c r="J6" s="7"/>
      <c r="K6" s="7"/>
      <c r="L6" s="7"/>
      <c r="M6" s="9"/>
    </row>
    <row r="7" spans="1:13" ht="39.75" customHeight="1">
      <c r="A7" s="7"/>
      <c r="B7" s="7"/>
      <c r="C7" s="7"/>
      <c r="D7" s="8"/>
      <c r="E7" s="7"/>
      <c r="F7" s="7"/>
      <c r="G7" s="7" t="s">
        <v>10</v>
      </c>
      <c r="H7" s="7"/>
      <c r="I7" s="7" t="s">
        <v>11</v>
      </c>
      <c r="J7" s="7"/>
      <c r="K7" s="7" t="s">
        <v>12</v>
      </c>
      <c r="L7" s="7"/>
      <c r="M7" s="9"/>
    </row>
    <row r="8" spans="1:13" ht="20.25" customHeight="1">
      <c r="A8" s="7"/>
      <c r="B8" s="7"/>
      <c r="C8" s="7"/>
      <c r="D8" s="8"/>
      <c r="E8" s="7" t="s">
        <v>13</v>
      </c>
      <c r="F8" s="7" t="s">
        <v>14</v>
      </c>
      <c r="G8" s="7" t="s">
        <v>13</v>
      </c>
      <c r="H8" s="7" t="s">
        <v>14</v>
      </c>
      <c r="I8" s="7" t="s">
        <v>13</v>
      </c>
      <c r="J8" s="7" t="s">
        <v>14</v>
      </c>
      <c r="K8" s="7" t="s">
        <v>13</v>
      </c>
      <c r="L8" s="7" t="s">
        <v>14</v>
      </c>
      <c r="M8" s="9"/>
    </row>
    <row r="9" spans="1:13" ht="34.5" customHeight="1">
      <c r="A9" s="9">
        <v>1</v>
      </c>
      <c r="B9" s="9">
        <v>2</v>
      </c>
      <c r="C9" s="9">
        <v>3</v>
      </c>
      <c r="D9" s="10">
        <v>4</v>
      </c>
      <c r="E9" s="9">
        <v>5</v>
      </c>
      <c r="F9" s="9">
        <v>6</v>
      </c>
      <c r="G9" s="9">
        <v>7</v>
      </c>
      <c r="H9" s="9">
        <v>8</v>
      </c>
      <c r="I9" s="9">
        <v>9</v>
      </c>
      <c r="J9" s="9">
        <v>10</v>
      </c>
      <c r="K9" s="9">
        <v>11</v>
      </c>
      <c r="L9" s="9">
        <v>12</v>
      </c>
      <c r="M9" s="9">
        <v>13</v>
      </c>
    </row>
    <row r="10" spans="1:13" s="11" customFormat="1" ht="20.25" customHeight="1">
      <c r="A10" s="7" t="s">
        <v>15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</row>
    <row r="11" spans="1:13" ht="20.25" customHeight="1">
      <c r="A11" s="7"/>
      <c r="B11" s="7"/>
      <c r="C11" s="7"/>
      <c r="D11" s="12" t="s">
        <v>16</v>
      </c>
      <c r="E11" s="7">
        <f>SUM(E12:E14)</f>
        <v>396405.79099999997</v>
      </c>
      <c r="F11" s="7">
        <f aca="true" t="shared" si="0" ref="F11:L11">SUM(F12:F14)</f>
        <v>5725.780000000001</v>
      </c>
      <c r="G11" s="7">
        <f t="shared" si="0"/>
        <v>390766.401</v>
      </c>
      <c r="H11" s="7">
        <f t="shared" si="0"/>
        <v>86.39</v>
      </c>
      <c r="I11" s="7">
        <f t="shared" si="0"/>
        <v>210</v>
      </c>
      <c r="J11" s="7">
        <f t="shared" si="0"/>
        <v>140</v>
      </c>
      <c r="K11" s="7">
        <f t="shared" si="0"/>
        <v>5429.39</v>
      </c>
      <c r="L11" s="7">
        <f t="shared" si="0"/>
        <v>5429.39</v>
      </c>
      <c r="M11" s="7"/>
    </row>
    <row r="12" spans="1:13" ht="20.25" customHeight="1">
      <c r="A12" s="7"/>
      <c r="B12" s="7"/>
      <c r="C12" s="7"/>
      <c r="D12" s="12" t="s">
        <v>17</v>
      </c>
      <c r="E12" s="7">
        <f aca="true" t="shared" si="1" ref="E12:L13">SUM(E16+E50+E56+E63+E70+E73)</f>
        <v>23201.09</v>
      </c>
      <c r="F12" s="7">
        <f t="shared" si="1"/>
        <v>5585.780000000001</v>
      </c>
      <c r="G12" s="7">
        <f t="shared" si="1"/>
        <v>17701.7</v>
      </c>
      <c r="H12" s="7">
        <f t="shared" si="1"/>
        <v>86.39</v>
      </c>
      <c r="I12" s="7">
        <f t="shared" si="1"/>
        <v>70</v>
      </c>
      <c r="J12" s="7">
        <f t="shared" si="1"/>
        <v>70</v>
      </c>
      <c r="K12" s="7">
        <f t="shared" si="1"/>
        <v>5429.39</v>
      </c>
      <c r="L12" s="7">
        <f t="shared" si="1"/>
        <v>5429.39</v>
      </c>
      <c r="M12" s="7"/>
    </row>
    <row r="13" spans="1:13" ht="20.25" customHeight="1">
      <c r="A13" s="7"/>
      <c r="B13" s="7"/>
      <c r="C13" s="7"/>
      <c r="D13" s="12" t="s">
        <v>18</v>
      </c>
      <c r="E13" s="7">
        <f t="shared" si="1"/>
        <v>231834.701</v>
      </c>
      <c r="F13" s="7">
        <f t="shared" si="1"/>
        <v>70</v>
      </c>
      <c r="G13" s="7">
        <f t="shared" si="1"/>
        <v>231764.701</v>
      </c>
      <c r="H13" s="7">
        <f t="shared" si="1"/>
        <v>0</v>
      </c>
      <c r="I13" s="7">
        <f t="shared" si="1"/>
        <v>70</v>
      </c>
      <c r="J13" s="7">
        <f t="shared" si="1"/>
        <v>0</v>
      </c>
      <c r="K13" s="7">
        <f t="shared" si="1"/>
        <v>0</v>
      </c>
      <c r="L13" s="7">
        <f t="shared" si="1"/>
        <v>0</v>
      </c>
      <c r="M13" s="7"/>
    </row>
    <row r="14" spans="1:13" s="14" customFormat="1" ht="20.25" customHeight="1">
      <c r="A14" s="13"/>
      <c r="B14" s="13"/>
      <c r="C14" s="13"/>
      <c r="D14" s="12" t="s">
        <v>19</v>
      </c>
      <c r="E14" s="7">
        <f>G14+I14+K14</f>
        <v>141370</v>
      </c>
      <c r="F14" s="7">
        <f>H14+J14+L14</f>
        <v>70</v>
      </c>
      <c r="G14" s="7">
        <f>G18+G58+G65</f>
        <v>141300</v>
      </c>
      <c r="H14" s="7">
        <f aca="true" t="shared" si="2" ref="H14:L14">H18+H58+H65</f>
        <v>0</v>
      </c>
      <c r="I14" s="7">
        <f t="shared" si="2"/>
        <v>70</v>
      </c>
      <c r="J14" s="7">
        <f t="shared" si="2"/>
        <v>70</v>
      </c>
      <c r="K14" s="7">
        <f t="shared" si="2"/>
        <v>0</v>
      </c>
      <c r="L14" s="7">
        <f t="shared" si="2"/>
        <v>0</v>
      </c>
      <c r="M14" s="7"/>
    </row>
    <row r="15" spans="1:13" s="17" customFormat="1" ht="20.25" customHeight="1">
      <c r="A15" s="9" t="s">
        <v>20</v>
      </c>
      <c r="B15" s="7" t="s">
        <v>21</v>
      </c>
      <c r="C15" s="9"/>
      <c r="D15" s="15" t="s">
        <v>22</v>
      </c>
      <c r="E15" s="16">
        <f aca="true" t="shared" si="3" ref="E15:E16">G15+K15</f>
        <v>226832.48100000003</v>
      </c>
      <c r="F15" s="16">
        <f aca="true" t="shared" si="4" ref="F15:F16">H15+L15</f>
        <v>5515.780000000001</v>
      </c>
      <c r="G15" s="16">
        <f>G16+G17</f>
        <v>221403.09100000001</v>
      </c>
      <c r="H15" s="16">
        <f>H16+H17</f>
        <v>86.39</v>
      </c>
      <c r="I15" s="16"/>
      <c r="J15" s="16"/>
      <c r="K15" s="16">
        <f aca="true" t="shared" si="5" ref="K15:L15">K16+K17</f>
        <v>5429.39</v>
      </c>
      <c r="L15" s="16">
        <f t="shared" si="5"/>
        <v>5429.39</v>
      </c>
      <c r="M15" s="9"/>
    </row>
    <row r="16" spans="1:13" ht="20.25" customHeight="1">
      <c r="A16" s="9"/>
      <c r="B16" s="7"/>
      <c r="C16" s="9"/>
      <c r="D16" s="15" t="s">
        <v>23</v>
      </c>
      <c r="E16" s="16">
        <f t="shared" si="3"/>
        <v>5515.780000000001</v>
      </c>
      <c r="F16" s="16">
        <f t="shared" si="4"/>
        <v>5515.780000000001</v>
      </c>
      <c r="G16" s="16">
        <f>G19+G20</f>
        <v>86.39</v>
      </c>
      <c r="H16" s="16">
        <f>H19+H20</f>
        <v>86.39</v>
      </c>
      <c r="I16" s="16"/>
      <c r="J16" s="16"/>
      <c r="K16" s="16">
        <f>K21+K22+K23+K24+K25+K26+K27+K28+K29</f>
        <v>5429.39</v>
      </c>
      <c r="L16" s="16">
        <f>L21+L22+L23+L24+L25+L26+L27+L28+L29</f>
        <v>5429.39</v>
      </c>
      <c r="M16" s="9"/>
    </row>
    <row r="17" spans="1:13" ht="20.25" customHeight="1">
      <c r="A17" s="9"/>
      <c r="B17" s="7"/>
      <c r="C17" s="9"/>
      <c r="D17" s="15" t="s">
        <v>24</v>
      </c>
      <c r="E17" s="16">
        <f>G17+K17</f>
        <v>221316.701</v>
      </c>
      <c r="F17" s="16">
        <f>H17+L17</f>
        <v>0</v>
      </c>
      <c r="G17" s="16">
        <f>G30+G31+G32+G33+G34+G35+G36+G38+G39+G40+G41+G42+G43+G48</f>
        <v>221316.701</v>
      </c>
      <c r="H17" s="16">
        <f>H30+H31+H32+H33+H34+H35+H36+H38+H39+H40+H41+H42+H43+H48</f>
        <v>0</v>
      </c>
      <c r="I17" s="16"/>
      <c r="J17" s="16"/>
      <c r="K17" s="16"/>
      <c r="L17" s="16"/>
      <c r="M17" s="9"/>
    </row>
    <row r="18" spans="1:13" ht="20.25" customHeight="1">
      <c r="A18" s="9"/>
      <c r="B18" s="7"/>
      <c r="C18" s="9"/>
      <c r="D18" s="15" t="s">
        <v>25</v>
      </c>
      <c r="E18" s="16">
        <f>G18+I18+K18</f>
        <v>135600</v>
      </c>
      <c r="F18" s="16"/>
      <c r="G18" s="16">
        <f>G37+G45+G46+G47+G48</f>
        <v>135600</v>
      </c>
      <c r="H18" s="16">
        <f aca="true" t="shared" si="6" ref="H18:L18">H37+H45+H46+H47+H48</f>
        <v>0</v>
      </c>
      <c r="I18" s="16">
        <f t="shared" si="6"/>
        <v>0</v>
      </c>
      <c r="J18" s="16">
        <f t="shared" si="6"/>
        <v>0</v>
      </c>
      <c r="K18" s="16">
        <f t="shared" si="6"/>
        <v>0</v>
      </c>
      <c r="L18" s="16">
        <f t="shared" si="6"/>
        <v>0</v>
      </c>
      <c r="M18" s="9"/>
    </row>
    <row r="19" spans="1:13" ht="90" customHeight="1">
      <c r="A19" s="9" t="s">
        <v>26</v>
      </c>
      <c r="B19" s="9" t="s">
        <v>27</v>
      </c>
      <c r="C19" s="7" t="s">
        <v>28</v>
      </c>
      <c r="D19" s="18" t="s">
        <v>23</v>
      </c>
      <c r="E19" s="9">
        <f aca="true" t="shared" si="7" ref="E19:E43">G19+K19</f>
        <v>38.36</v>
      </c>
      <c r="F19" s="9">
        <f aca="true" t="shared" si="8" ref="F19:F48">H19+L19</f>
        <v>38.36</v>
      </c>
      <c r="G19" s="9">
        <v>38.36</v>
      </c>
      <c r="H19" s="9">
        <v>38.36</v>
      </c>
      <c r="I19" s="9"/>
      <c r="J19" s="9"/>
      <c r="K19" s="9"/>
      <c r="L19" s="9"/>
      <c r="M19" s="9" t="s">
        <v>29</v>
      </c>
    </row>
    <row r="20" spans="1:13" ht="83.25" customHeight="1">
      <c r="A20" s="9" t="s">
        <v>30</v>
      </c>
      <c r="B20" s="9" t="s">
        <v>27</v>
      </c>
      <c r="C20" s="9" t="s">
        <v>31</v>
      </c>
      <c r="D20" s="18" t="s">
        <v>23</v>
      </c>
      <c r="E20" s="9">
        <f t="shared" si="7"/>
        <v>48.03</v>
      </c>
      <c r="F20" s="9">
        <f t="shared" si="8"/>
        <v>48.03</v>
      </c>
      <c r="G20" s="9">
        <v>48.03</v>
      </c>
      <c r="H20" s="9">
        <v>48.03</v>
      </c>
      <c r="I20" s="9"/>
      <c r="J20" s="9"/>
      <c r="K20" s="9"/>
      <c r="L20" s="9"/>
      <c r="M20" s="9" t="s">
        <v>29</v>
      </c>
    </row>
    <row r="21" spans="1:13" ht="81" customHeight="1">
      <c r="A21" s="9" t="s">
        <v>32</v>
      </c>
      <c r="B21" s="9" t="s">
        <v>33</v>
      </c>
      <c r="C21" s="9" t="s">
        <v>34</v>
      </c>
      <c r="D21" s="18" t="s">
        <v>23</v>
      </c>
      <c r="E21" s="9">
        <f t="shared" si="7"/>
        <v>1177.87</v>
      </c>
      <c r="F21" s="9">
        <f t="shared" si="8"/>
        <v>1177.87</v>
      </c>
      <c r="G21" s="9"/>
      <c r="H21" s="9"/>
      <c r="I21" s="9"/>
      <c r="J21" s="9"/>
      <c r="K21" s="9">
        <v>1177.87</v>
      </c>
      <c r="L21" s="9">
        <v>1177.87</v>
      </c>
      <c r="M21" s="9" t="s">
        <v>29</v>
      </c>
    </row>
    <row r="22" spans="1:13" ht="81" customHeight="1">
      <c r="A22" s="9" t="s">
        <v>35</v>
      </c>
      <c r="B22" s="9" t="s">
        <v>36</v>
      </c>
      <c r="C22" s="9" t="s">
        <v>34</v>
      </c>
      <c r="D22" s="18" t="s">
        <v>23</v>
      </c>
      <c r="E22" s="9">
        <f t="shared" si="7"/>
        <v>720.14</v>
      </c>
      <c r="F22" s="9">
        <f t="shared" si="8"/>
        <v>720.14</v>
      </c>
      <c r="G22" s="9"/>
      <c r="H22" s="9"/>
      <c r="I22" s="9"/>
      <c r="J22" s="9"/>
      <c r="K22" s="9">
        <v>720.14</v>
      </c>
      <c r="L22" s="9">
        <v>720.14</v>
      </c>
      <c r="M22" s="9" t="s">
        <v>29</v>
      </c>
    </row>
    <row r="23" spans="1:13" ht="81" customHeight="1">
      <c r="A23" s="9" t="s">
        <v>37</v>
      </c>
      <c r="B23" s="9" t="s">
        <v>38</v>
      </c>
      <c r="C23" s="9" t="s">
        <v>34</v>
      </c>
      <c r="D23" s="18" t="s">
        <v>23</v>
      </c>
      <c r="E23" s="9">
        <f t="shared" si="7"/>
        <v>2113.4</v>
      </c>
      <c r="F23" s="9">
        <f t="shared" si="8"/>
        <v>2113.4</v>
      </c>
      <c r="G23" s="9"/>
      <c r="H23" s="9"/>
      <c r="I23" s="9"/>
      <c r="J23" s="9"/>
      <c r="K23" s="9">
        <v>2113.4</v>
      </c>
      <c r="L23" s="9">
        <v>2113.4</v>
      </c>
      <c r="M23" s="9" t="s">
        <v>29</v>
      </c>
    </row>
    <row r="24" spans="1:13" ht="81" customHeight="1">
      <c r="A24" s="9" t="s">
        <v>39</v>
      </c>
      <c r="B24" s="9" t="s">
        <v>40</v>
      </c>
      <c r="C24" s="9" t="s">
        <v>41</v>
      </c>
      <c r="D24" s="18" t="s">
        <v>23</v>
      </c>
      <c r="E24" s="9">
        <f t="shared" si="7"/>
        <v>454.83</v>
      </c>
      <c r="F24" s="9">
        <f t="shared" si="8"/>
        <v>454.83</v>
      </c>
      <c r="G24" s="9"/>
      <c r="H24" s="9"/>
      <c r="I24" s="9"/>
      <c r="J24" s="9"/>
      <c r="K24" s="9">
        <v>454.83</v>
      </c>
      <c r="L24" s="9">
        <v>454.83</v>
      </c>
      <c r="M24" s="9" t="s">
        <v>29</v>
      </c>
    </row>
    <row r="25" spans="1:13" ht="81" customHeight="1">
      <c r="A25" s="9" t="s">
        <v>42</v>
      </c>
      <c r="B25" s="9" t="s">
        <v>43</v>
      </c>
      <c r="C25" s="9" t="s">
        <v>44</v>
      </c>
      <c r="D25" s="18" t="s">
        <v>23</v>
      </c>
      <c r="E25" s="9">
        <f t="shared" si="7"/>
        <v>119.31</v>
      </c>
      <c r="F25" s="9">
        <f t="shared" si="8"/>
        <v>119.31</v>
      </c>
      <c r="G25" s="9"/>
      <c r="H25" s="9"/>
      <c r="I25" s="9"/>
      <c r="J25" s="9"/>
      <c r="K25" s="9">
        <v>119.31</v>
      </c>
      <c r="L25" s="9">
        <v>119.31</v>
      </c>
      <c r="M25" s="9" t="s">
        <v>29</v>
      </c>
    </row>
    <row r="26" spans="1:13" ht="81" customHeight="1">
      <c r="A26" s="9" t="s">
        <v>45</v>
      </c>
      <c r="B26" s="9" t="s">
        <v>46</v>
      </c>
      <c r="C26" s="9" t="s">
        <v>34</v>
      </c>
      <c r="D26" s="18" t="s">
        <v>23</v>
      </c>
      <c r="E26" s="9">
        <f t="shared" si="7"/>
        <v>326.75</v>
      </c>
      <c r="F26" s="9">
        <f t="shared" si="8"/>
        <v>326.75</v>
      </c>
      <c r="G26" s="9"/>
      <c r="H26" s="9"/>
      <c r="I26" s="9"/>
      <c r="J26" s="9"/>
      <c r="K26" s="9">
        <v>326.75</v>
      </c>
      <c r="L26" s="9">
        <v>326.75</v>
      </c>
      <c r="M26" s="9" t="s">
        <v>29</v>
      </c>
    </row>
    <row r="27" spans="1:13" ht="81" customHeight="1">
      <c r="A27" s="9" t="s">
        <v>47</v>
      </c>
      <c r="B27" s="9" t="s">
        <v>48</v>
      </c>
      <c r="C27" s="9" t="s">
        <v>34</v>
      </c>
      <c r="D27" s="18" t="s">
        <v>23</v>
      </c>
      <c r="E27" s="9">
        <f t="shared" si="7"/>
        <v>91.31</v>
      </c>
      <c r="F27" s="9">
        <f t="shared" si="8"/>
        <v>91.31</v>
      </c>
      <c r="G27" s="9"/>
      <c r="H27" s="9"/>
      <c r="I27" s="9"/>
      <c r="J27" s="9"/>
      <c r="K27" s="9">
        <v>91.31</v>
      </c>
      <c r="L27" s="9">
        <v>91.31</v>
      </c>
      <c r="M27" s="9" t="s">
        <v>29</v>
      </c>
    </row>
    <row r="28" spans="1:13" ht="81" customHeight="1">
      <c r="A28" s="9" t="s">
        <v>49</v>
      </c>
      <c r="B28" s="9" t="s">
        <v>50</v>
      </c>
      <c r="C28" s="9" t="s">
        <v>34</v>
      </c>
      <c r="D28" s="18" t="s">
        <v>23</v>
      </c>
      <c r="E28" s="9">
        <f t="shared" si="7"/>
        <v>119.07</v>
      </c>
      <c r="F28" s="9">
        <f t="shared" si="8"/>
        <v>119.07</v>
      </c>
      <c r="G28" s="9"/>
      <c r="H28" s="9"/>
      <c r="I28" s="9"/>
      <c r="J28" s="9"/>
      <c r="K28" s="9">
        <v>119.07</v>
      </c>
      <c r="L28" s="9">
        <v>119.07</v>
      </c>
      <c r="M28" s="9" t="s">
        <v>29</v>
      </c>
    </row>
    <row r="29" spans="1:13" ht="81.75" customHeight="1">
      <c r="A29" s="9" t="s">
        <v>51</v>
      </c>
      <c r="B29" s="9" t="s">
        <v>52</v>
      </c>
      <c r="C29" s="9" t="s">
        <v>53</v>
      </c>
      <c r="D29" s="18" t="s">
        <v>23</v>
      </c>
      <c r="E29" s="9">
        <f t="shared" si="7"/>
        <v>306.71</v>
      </c>
      <c r="F29" s="9">
        <f t="shared" si="8"/>
        <v>306.71</v>
      </c>
      <c r="G29" s="9"/>
      <c r="H29" s="9"/>
      <c r="I29" s="9"/>
      <c r="J29" s="9"/>
      <c r="K29" s="9">
        <v>306.71</v>
      </c>
      <c r="L29" s="9">
        <v>306.71</v>
      </c>
      <c r="M29" s="9" t="s">
        <v>29</v>
      </c>
    </row>
    <row r="30" spans="1:13" ht="101.25" customHeight="1">
      <c r="A30" s="9" t="s">
        <v>54</v>
      </c>
      <c r="B30" s="9" t="s">
        <v>55</v>
      </c>
      <c r="C30" s="9" t="s">
        <v>56</v>
      </c>
      <c r="D30" s="18" t="s">
        <v>24</v>
      </c>
      <c r="E30" s="9">
        <f t="shared" si="7"/>
        <v>10739.09</v>
      </c>
      <c r="F30" s="9">
        <f t="shared" si="8"/>
        <v>0</v>
      </c>
      <c r="G30" s="9">
        <v>10739.09</v>
      </c>
      <c r="H30" s="9"/>
      <c r="I30" s="9"/>
      <c r="J30" s="9"/>
      <c r="K30" s="9"/>
      <c r="L30" s="9"/>
      <c r="M30" s="9" t="s">
        <v>57</v>
      </c>
    </row>
    <row r="31" spans="1:13" ht="101.25" customHeight="1">
      <c r="A31" s="9" t="s">
        <v>58</v>
      </c>
      <c r="B31" s="9" t="s">
        <v>59</v>
      </c>
      <c r="C31" s="9" t="s">
        <v>60</v>
      </c>
      <c r="D31" s="18" t="s">
        <v>24</v>
      </c>
      <c r="E31" s="9">
        <f t="shared" si="7"/>
        <v>9419.77</v>
      </c>
      <c r="F31" s="9">
        <f t="shared" si="8"/>
        <v>0</v>
      </c>
      <c r="G31" s="9">
        <v>9419.77</v>
      </c>
      <c r="H31" s="9"/>
      <c r="I31" s="9"/>
      <c r="J31" s="9"/>
      <c r="K31" s="9"/>
      <c r="L31" s="9"/>
      <c r="M31" s="9" t="s">
        <v>57</v>
      </c>
    </row>
    <row r="32" spans="1:13" ht="101.25" customHeight="1">
      <c r="A32" s="9" t="s">
        <v>61</v>
      </c>
      <c r="B32" s="9" t="s">
        <v>62</v>
      </c>
      <c r="C32" s="9" t="s">
        <v>34</v>
      </c>
      <c r="D32" s="18" t="s">
        <v>24</v>
      </c>
      <c r="E32" s="9">
        <f t="shared" si="7"/>
        <v>11293.88</v>
      </c>
      <c r="F32" s="9">
        <f t="shared" si="8"/>
        <v>0</v>
      </c>
      <c r="G32" s="9">
        <v>11293.88</v>
      </c>
      <c r="H32" s="9"/>
      <c r="I32" s="9"/>
      <c r="J32" s="9"/>
      <c r="K32" s="9"/>
      <c r="L32" s="9"/>
      <c r="M32" s="9" t="s">
        <v>57</v>
      </c>
    </row>
    <row r="33" spans="1:13" ht="101.25" customHeight="1">
      <c r="A33" s="9" t="s">
        <v>63</v>
      </c>
      <c r="B33" s="9" t="s">
        <v>64</v>
      </c>
      <c r="C33" s="9" t="s">
        <v>34</v>
      </c>
      <c r="D33" s="18" t="s">
        <v>24</v>
      </c>
      <c r="E33" s="9">
        <f t="shared" si="7"/>
        <v>10853.37</v>
      </c>
      <c r="F33" s="9">
        <f t="shared" si="8"/>
        <v>0</v>
      </c>
      <c r="G33" s="9">
        <v>10853.37</v>
      </c>
      <c r="H33" s="9"/>
      <c r="I33" s="9"/>
      <c r="J33" s="9"/>
      <c r="K33" s="9"/>
      <c r="L33" s="9"/>
      <c r="M33" s="9" t="s">
        <v>57</v>
      </c>
    </row>
    <row r="34" spans="1:13" ht="101.25" customHeight="1">
      <c r="A34" s="9" t="s">
        <v>65</v>
      </c>
      <c r="B34" s="9" t="s">
        <v>66</v>
      </c>
      <c r="C34" s="9" t="s">
        <v>34</v>
      </c>
      <c r="D34" s="18" t="s">
        <v>24</v>
      </c>
      <c r="E34" s="9">
        <f t="shared" si="7"/>
        <v>4601.53</v>
      </c>
      <c r="F34" s="9">
        <f t="shared" si="8"/>
        <v>0</v>
      </c>
      <c r="G34" s="9">
        <v>4601.53</v>
      </c>
      <c r="H34" s="9"/>
      <c r="I34" s="9"/>
      <c r="J34" s="9"/>
      <c r="K34" s="9"/>
      <c r="L34" s="9"/>
      <c r="M34" s="9" t="s">
        <v>57</v>
      </c>
    </row>
    <row r="35" spans="1:13" ht="101.25" customHeight="1">
      <c r="A35" s="9" t="s">
        <v>67</v>
      </c>
      <c r="B35" s="9" t="s">
        <v>68</v>
      </c>
      <c r="C35" s="9" t="s">
        <v>34</v>
      </c>
      <c r="D35" s="18" t="s">
        <v>24</v>
      </c>
      <c r="E35" s="9">
        <f t="shared" si="7"/>
        <v>11864.061</v>
      </c>
      <c r="F35" s="9">
        <f t="shared" si="8"/>
        <v>0</v>
      </c>
      <c r="G35" s="9">
        <v>11864.061</v>
      </c>
      <c r="H35" s="9"/>
      <c r="I35" s="9"/>
      <c r="J35" s="9"/>
      <c r="K35" s="9"/>
      <c r="L35" s="9"/>
      <c r="M35" s="9" t="s">
        <v>57</v>
      </c>
    </row>
    <row r="36" spans="1:13" ht="97.5" customHeight="1">
      <c r="A36" s="9" t="s">
        <v>69</v>
      </c>
      <c r="B36" s="9" t="s">
        <v>70</v>
      </c>
      <c r="C36" s="9" t="s">
        <v>34</v>
      </c>
      <c r="D36" s="18" t="s">
        <v>24</v>
      </c>
      <c r="E36" s="9">
        <f>E37</f>
        <v>20000</v>
      </c>
      <c r="F36" s="9">
        <f aca="true" t="shared" si="9" ref="F36:L36">F37</f>
        <v>0</v>
      </c>
      <c r="G36" s="9">
        <f t="shared" si="9"/>
        <v>20000</v>
      </c>
      <c r="H36" s="9">
        <f t="shared" si="9"/>
        <v>0</v>
      </c>
      <c r="I36" s="9">
        <f t="shared" si="9"/>
        <v>0</v>
      </c>
      <c r="J36" s="9">
        <f t="shared" si="9"/>
        <v>0</v>
      </c>
      <c r="K36" s="9">
        <f t="shared" si="9"/>
        <v>0</v>
      </c>
      <c r="L36" s="9">
        <f t="shared" si="9"/>
        <v>0</v>
      </c>
      <c r="M36" s="9" t="s">
        <v>57</v>
      </c>
    </row>
    <row r="37" spans="1:13" s="14" customFormat="1" ht="33" customHeight="1">
      <c r="A37" s="9"/>
      <c r="B37" s="9"/>
      <c r="C37" s="9"/>
      <c r="D37" s="18" t="s">
        <v>25</v>
      </c>
      <c r="E37" s="9">
        <f>G37+I37+K37</f>
        <v>20000</v>
      </c>
      <c r="F37" s="9">
        <v>0</v>
      </c>
      <c r="G37" s="9">
        <v>20000</v>
      </c>
      <c r="H37" s="9">
        <v>0</v>
      </c>
      <c r="I37" s="9">
        <v>0</v>
      </c>
      <c r="J37" s="9">
        <v>0</v>
      </c>
      <c r="K37" s="9">
        <v>0</v>
      </c>
      <c r="L37" s="9">
        <v>0</v>
      </c>
      <c r="M37" s="9"/>
    </row>
    <row r="38" spans="1:13" ht="101.25" customHeight="1">
      <c r="A38" s="9" t="s">
        <v>71</v>
      </c>
      <c r="B38" s="9" t="s">
        <v>72</v>
      </c>
      <c r="C38" s="9" t="s">
        <v>73</v>
      </c>
      <c r="D38" s="18" t="s">
        <v>24</v>
      </c>
      <c r="E38" s="9">
        <f t="shared" si="7"/>
        <v>14850</v>
      </c>
      <c r="F38" s="9">
        <f t="shared" si="8"/>
        <v>0</v>
      </c>
      <c r="G38" s="9">
        <v>14850</v>
      </c>
      <c r="H38" s="9"/>
      <c r="I38" s="9"/>
      <c r="J38" s="9"/>
      <c r="K38" s="9"/>
      <c r="L38" s="9"/>
      <c r="M38" s="9" t="s">
        <v>57</v>
      </c>
    </row>
    <row r="39" spans="1:13" ht="101.25" customHeight="1">
      <c r="A39" s="9" t="s">
        <v>74</v>
      </c>
      <c r="B39" s="9" t="s">
        <v>75</v>
      </c>
      <c r="C39" s="9" t="s">
        <v>34</v>
      </c>
      <c r="D39" s="18" t="s">
        <v>24</v>
      </c>
      <c r="E39" s="9">
        <f t="shared" si="7"/>
        <v>1800</v>
      </c>
      <c r="F39" s="9">
        <f t="shared" si="8"/>
        <v>0</v>
      </c>
      <c r="G39" s="9">
        <v>1800</v>
      </c>
      <c r="H39" s="9"/>
      <c r="I39" s="9"/>
      <c r="J39" s="9"/>
      <c r="K39" s="9"/>
      <c r="L39" s="9"/>
      <c r="M39" s="9" t="s">
        <v>57</v>
      </c>
    </row>
    <row r="40" spans="1:13" ht="101.25" customHeight="1">
      <c r="A40" s="9" t="s">
        <v>76</v>
      </c>
      <c r="B40" s="9" t="s">
        <v>77</v>
      </c>
      <c r="C40" s="9" t="s">
        <v>56</v>
      </c>
      <c r="D40" s="18" t="s">
        <v>24</v>
      </c>
      <c r="E40" s="9">
        <f t="shared" si="7"/>
        <v>1200</v>
      </c>
      <c r="F40" s="9">
        <f t="shared" si="8"/>
        <v>0</v>
      </c>
      <c r="G40" s="9">
        <v>1200</v>
      </c>
      <c r="H40" s="9"/>
      <c r="I40" s="9"/>
      <c r="J40" s="9"/>
      <c r="K40" s="9"/>
      <c r="L40" s="9"/>
      <c r="M40" s="9" t="s">
        <v>57</v>
      </c>
    </row>
    <row r="41" spans="1:13" ht="101.25" customHeight="1">
      <c r="A41" s="9" t="s">
        <v>78</v>
      </c>
      <c r="B41" s="9" t="s">
        <v>79</v>
      </c>
      <c r="C41" s="9" t="s">
        <v>60</v>
      </c>
      <c r="D41" s="18" t="s">
        <v>24</v>
      </c>
      <c r="E41" s="9">
        <f t="shared" si="7"/>
        <v>1495</v>
      </c>
      <c r="F41" s="9">
        <f t="shared" si="8"/>
        <v>0</v>
      </c>
      <c r="G41" s="9">
        <v>1495</v>
      </c>
      <c r="H41" s="9"/>
      <c r="I41" s="9"/>
      <c r="J41" s="9"/>
      <c r="K41" s="9"/>
      <c r="L41" s="9"/>
      <c r="M41" s="9" t="s">
        <v>57</v>
      </c>
    </row>
    <row r="42" spans="1:13" ht="101.25" customHeight="1">
      <c r="A42" s="9" t="s">
        <v>80</v>
      </c>
      <c r="B42" s="9" t="s">
        <v>81</v>
      </c>
      <c r="C42" s="9" t="s">
        <v>41</v>
      </c>
      <c r="D42" s="18" t="s">
        <v>24</v>
      </c>
      <c r="E42" s="9">
        <f t="shared" si="7"/>
        <v>1500</v>
      </c>
      <c r="F42" s="9">
        <f t="shared" si="8"/>
        <v>0</v>
      </c>
      <c r="G42" s="9">
        <v>1500</v>
      </c>
      <c r="H42" s="9"/>
      <c r="I42" s="9"/>
      <c r="J42" s="9"/>
      <c r="K42" s="9"/>
      <c r="L42" s="9"/>
      <c r="M42" s="9" t="s">
        <v>57</v>
      </c>
    </row>
    <row r="43" spans="1:13" ht="101.25" customHeight="1">
      <c r="A43" s="9" t="s">
        <v>82</v>
      </c>
      <c r="B43" s="9" t="s">
        <v>83</v>
      </c>
      <c r="C43" s="9" t="s">
        <v>84</v>
      </c>
      <c r="D43" s="18" t="s">
        <v>24</v>
      </c>
      <c r="E43" s="9">
        <f t="shared" si="7"/>
        <v>6700</v>
      </c>
      <c r="F43" s="9">
        <f t="shared" si="8"/>
        <v>0</v>
      </c>
      <c r="G43" s="9">
        <v>6700</v>
      </c>
      <c r="H43" s="9"/>
      <c r="I43" s="9"/>
      <c r="J43" s="9"/>
      <c r="K43" s="9"/>
      <c r="L43" s="9"/>
      <c r="M43" s="9" t="s">
        <v>57</v>
      </c>
    </row>
    <row r="44" spans="1:13" ht="60.75" customHeight="1">
      <c r="A44" s="9" t="s">
        <v>85</v>
      </c>
      <c r="B44" s="9" t="s">
        <v>86</v>
      </c>
      <c r="C44" s="9" t="s">
        <v>34</v>
      </c>
      <c r="D44" s="18" t="s">
        <v>24</v>
      </c>
      <c r="E44" s="9">
        <f aca="true" t="shared" si="10" ref="E44">G44+K44</f>
        <v>6300</v>
      </c>
      <c r="F44" s="9">
        <f aca="true" t="shared" si="11" ref="F44">H44+L44</f>
        <v>0</v>
      </c>
      <c r="G44" s="9">
        <v>6300</v>
      </c>
      <c r="H44" s="9"/>
      <c r="I44" s="9"/>
      <c r="J44" s="9"/>
      <c r="K44" s="9"/>
      <c r="L44" s="9"/>
      <c r="M44" s="9"/>
    </row>
    <row r="45" spans="1:13" s="14" customFormat="1" ht="40.5" customHeight="1">
      <c r="A45" s="9" t="s">
        <v>87</v>
      </c>
      <c r="B45" s="19" t="s">
        <v>88</v>
      </c>
      <c r="C45" s="19" t="s">
        <v>89</v>
      </c>
      <c r="D45" s="18" t="s">
        <v>25</v>
      </c>
      <c r="E45" s="9">
        <f>G45+I45+K45</f>
        <v>200</v>
      </c>
      <c r="F45" s="9">
        <f>H45+J45+L45</f>
        <v>0</v>
      </c>
      <c r="G45" s="9">
        <v>200</v>
      </c>
      <c r="H45" s="9"/>
      <c r="I45" s="9"/>
      <c r="J45" s="9"/>
      <c r="K45" s="9"/>
      <c r="L45" s="9"/>
      <c r="M45" s="9"/>
    </row>
    <row r="46" spans="1:13" s="14" customFormat="1" ht="40.5" customHeight="1">
      <c r="A46" s="9" t="s">
        <v>90</v>
      </c>
      <c r="B46" s="19" t="s">
        <v>91</v>
      </c>
      <c r="C46" s="19" t="s">
        <v>92</v>
      </c>
      <c r="D46" s="18" t="s">
        <v>25</v>
      </c>
      <c r="E46" s="9">
        <f aca="true" t="shared" si="12" ref="E46:F47">G46+I46+K46</f>
        <v>200</v>
      </c>
      <c r="F46" s="9">
        <f t="shared" si="12"/>
        <v>0</v>
      </c>
      <c r="G46" s="9">
        <v>200</v>
      </c>
      <c r="H46" s="9"/>
      <c r="I46" s="9"/>
      <c r="J46" s="9"/>
      <c r="K46" s="9"/>
      <c r="L46" s="9"/>
      <c r="M46" s="9"/>
    </row>
    <row r="47" spans="1:13" s="14" customFormat="1" ht="40.5" customHeight="1">
      <c r="A47" s="9" t="s">
        <v>93</v>
      </c>
      <c r="B47" s="19" t="s">
        <v>94</v>
      </c>
      <c r="C47" s="19" t="s">
        <v>92</v>
      </c>
      <c r="D47" s="18" t="s">
        <v>25</v>
      </c>
      <c r="E47" s="9">
        <f t="shared" si="12"/>
        <v>200</v>
      </c>
      <c r="F47" s="9">
        <f t="shared" si="12"/>
        <v>0</v>
      </c>
      <c r="G47" s="9">
        <v>200</v>
      </c>
      <c r="H47" s="9"/>
      <c r="I47" s="9"/>
      <c r="J47" s="9"/>
      <c r="K47" s="9"/>
      <c r="L47" s="9"/>
      <c r="M47" s="9"/>
    </row>
    <row r="48" spans="1:13" s="14" customFormat="1" ht="109.5" customHeight="1">
      <c r="A48" s="9">
        <v>1.29</v>
      </c>
      <c r="B48" s="9" t="s">
        <v>95</v>
      </c>
      <c r="C48" s="9" t="s">
        <v>34</v>
      </c>
      <c r="D48" s="18" t="s">
        <v>25</v>
      </c>
      <c r="E48" s="9">
        <f>G48+I48+K48</f>
        <v>115000</v>
      </c>
      <c r="F48" s="9">
        <f t="shared" si="8"/>
        <v>0</v>
      </c>
      <c r="G48" s="9">
        <v>115000</v>
      </c>
      <c r="H48" s="9"/>
      <c r="I48" s="9"/>
      <c r="J48" s="9"/>
      <c r="K48" s="9"/>
      <c r="L48" s="9"/>
      <c r="M48" s="9" t="s">
        <v>57</v>
      </c>
    </row>
    <row r="49" spans="1:13" ht="28.5" customHeight="1">
      <c r="A49" s="9" t="s">
        <v>96</v>
      </c>
      <c r="B49" s="20" t="s">
        <v>97</v>
      </c>
      <c r="C49" s="9"/>
      <c r="D49" s="15" t="s">
        <v>22</v>
      </c>
      <c r="E49" s="16">
        <f>E50+E51</f>
        <v>17496</v>
      </c>
      <c r="F49" s="16"/>
      <c r="G49" s="16">
        <f>G50+G51</f>
        <v>17496</v>
      </c>
      <c r="H49" s="21"/>
      <c r="I49" s="21"/>
      <c r="J49" s="21"/>
      <c r="K49" s="21"/>
      <c r="L49" s="21"/>
      <c r="M49" s="9"/>
    </row>
    <row r="50" spans="1:13" ht="20.25" customHeight="1">
      <c r="A50" s="9"/>
      <c r="B50" s="20"/>
      <c r="C50" s="9"/>
      <c r="D50" s="22" t="s">
        <v>23</v>
      </c>
      <c r="E50" s="21">
        <f>G50</f>
        <v>8848</v>
      </c>
      <c r="F50" s="21"/>
      <c r="G50" s="21">
        <f>G52++G53</f>
        <v>8848</v>
      </c>
      <c r="H50" s="21"/>
      <c r="I50" s="21"/>
      <c r="J50" s="21"/>
      <c r="K50" s="21"/>
      <c r="L50" s="21"/>
      <c r="M50" s="9"/>
    </row>
    <row r="51" spans="1:13" ht="20.25" customHeight="1">
      <c r="A51" s="9"/>
      <c r="B51" s="20"/>
      <c r="C51" s="9"/>
      <c r="D51" s="22" t="s">
        <v>24</v>
      </c>
      <c r="E51" s="21">
        <f>G51</f>
        <v>8648</v>
      </c>
      <c r="F51" s="21"/>
      <c r="G51" s="21">
        <f>G54</f>
        <v>8648</v>
      </c>
      <c r="H51" s="21"/>
      <c r="I51" s="21"/>
      <c r="J51" s="21"/>
      <c r="K51" s="21"/>
      <c r="L51" s="21"/>
      <c r="M51" s="9"/>
    </row>
    <row r="52" spans="1:13" ht="101.25" customHeight="1">
      <c r="A52" s="9" t="s">
        <v>98</v>
      </c>
      <c r="B52" s="19" t="s">
        <v>99</v>
      </c>
      <c r="C52" s="19" t="s">
        <v>100</v>
      </c>
      <c r="D52" s="18" t="s">
        <v>23</v>
      </c>
      <c r="E52" s="9">
        <f aca="true" t="shared" si="13" ref="E52:E54">G52</f>
        <v>8648</v>
      </c>
      <c r="F52" s="9"/>
      <c r="G52" s="9">
        <v>8648</v>
      </c>
      <c r="H52" s="9"/>
      <c r="I52" s="9"/>
      <c r="J52" s="9"/>
      <c r="K52" s="9"/>
      <c r="L52" s="9"/>
      <c r="M52" s="9" t="s">
        <v>57</v>
      </c>
    </row>
    <row r="53" spans="1:13" ht="101.25" customHeight="1">
      <c r="A53" s="9" t="s">
        <v>101</v>
      </c>
      <c r="B53" s="19" t="s">
        <v>99</v>
      </c>
      <c r="C53" s="19" t="s">
        <v>102</v>
      </c>
      <c r="D53" s="18" t="s">
        <v>23</v>
      </c>
      <c r="E53" s="9">
        <f t="shared" si="13"/>
        <v>200</v>
      </c>
      <c r="F53" s="9"/>
      <c r="G53" s="9">
        <v>200</v>
      </c>
      <c r="H53" s="9"/>
      <c r="I53" s="9"/>
      <c r="J53" s="9"/>
      <c r="K53" s="9"/>
      <c r="L53" s="9"/>
      <c r="M53" s="9" t="s">
        <v>57</v>
      </c>
    </row>
    <row r="54" spans="1:13" ht="101.25" customHeight="1">
      <c r="A54" s="9" t="s">
        <v>103</v>
      </c>
      <c r="B54" s="19" t="s">
        <v>99</v>
      </c>
      <c r="C54" s="19" t="s">
        <v>102</v>
      </c>
      <c r="D54" s="18" t="s">
        <v>24</v>
      </c>
      <c r="E54" s="9">
        <f t="shared" si="13"/>
        <v>8648</v>
      </c>
      <c r="F54" s="9"/>
      <c r="G54" s="9">
        <v>8648</v>
      </c>
      <c r="H54" s="9"/>
      <c r="I54" s="9"/>
      <c r="J54" s="9"/>
      <c r="K54" s="9"/>
      <c r="L54" s="9"/>
      <c r="M54" s="9" t="s">
        <v>57</v>
      </c>
    </row>
    <row r="55" spans="1:13" ht="39.75" customHeight="1">
      <c r="A55" s="21" t="s">
        <v>104</v>
      </c>
      <c r="B55" s="16" t="s">
        <v>105</v>
      </c>
      <c r="C55" s="21"/>
      <c r="D55" s="15" t="s">
        <v>22</v>
      </c>
      <c r="E55" s="16">
        <f>E56+E57</f>
        <v>1800</v>
      </c>
      <c r="F55" s="16"/>
      <c r="G55" s="16">
        <f>G56+G57</f>
        <v>1800</v>
      </c>
      <c r="H55" s="21"/>
      <c r="I55" s="21"/>
      <c r="J55" s="21"/>
      <c r="K55" s="21"/>
      <c r="L55" s="21"/>
      <c r="M55" s="9"/>
    </row>
    <row r="56" spans="1:13" ht="20.25" customHeight="1">
      <c r="A56" s="21"/>
      <c r="B56" s="16"/>
      <c r="C56" s="21"/>
      <c r="D56" s="22" t="s">
        <v>23</v>
      </c>
      <c r="E56" s="21">
        <v>0</v>
      </c>
      <c r="F56" s="21"/>
      <c r="G56" s="21">
        <v>0</v>
      </c>
      <c r="H56" s="21"/>
      <c r="I56" s="21"/>
      <c r="J56" s="21"/>
      <c r="K56" s="21"/>
      <c r="L56" s="21"/>
      <c r="M56" s="9"/>
    </row>
    <row r="57" spans="1:13" ht="27" customHeight="1">
      <c r="A57" s="21"/>
      <c r="B57" s="16"/>
      <c r="C57" s="21"/>
      <c r="D57" s="22" t="s">
        <v>24</v>
      </c>
      <c r="E57" s="21">
        <f>G57</f>
        <v>1800</v>
      </c>
      <c r="F57" s="21"/>
      <c r="G57" s="21">
        <f>G59</f>
        <v>1800</v>
      </c>
      <c r="H57" s="21"/>
      <c r="I57" s="21"/>
      <c r="J57" s="21"/>
      <c r="K57" s="21"/>
      <c r="L57" s="21"/>
      <c r="M57" s="9"/>
    </row>
    <row r="58" spans="1:13" ht="33" customHeight="1">
      <c r="A58" s="21"/>
      <c r="B58" s="16"/>
      <c r="C58" s="21"/>
      <c r="D58" s="22" t="s">
        <v>25</v>
      </c>
      <c r="E58" s="21">
        <f>G58+I58+K58</f>
        <v>5700</v>
      </c>
      <c r="F58" s="21">
        <f>H58+J58+L58</f>
        <v>0</v>
      </c>
      <c r="G58" s="21">
        <f>G60+G61</f>
        <v>5700</v>
      </c>
      <c r="H58" s="21"/>
      <c r="I58" s="21"/>
      <c r="J58" s="21"/>
      <c r="K58" s="21"/>
      <c r="L58" s="21"/>
      <c r="M58" s="9"/>
    </row>
    <row r="59" spans="1:13" ht="99" customHeight="1">
      <c r="A59" s="9" t="s">
        <v>106</v>
      </c>
      <c r="B59" s="9" t="s">
        <v>107</v>
      </c>
      <c r="C59" s="9" t="s">
        <v>34</v>
      </c>
      <c r="D59" s="18" t="s">
        <v>24</v>
      </c>
      <c r="E59" s="9">
        <f>G59</f>
        <v>1800</v>
      </c>
      <c r="F59" s="9"/>
      <c r="G59" s="9">
        <v>1800</v>
      </c>
      <c r="H59" s="9"/>
      <c r="I59" s="9"/>
      <c r="J59" s="9"/>
      <c r="K59" s="9"/>
      <c r="L59" s="9"/>
      <c r="M59" s="9" t="s">
        <v>57</v>
      </c>
    </row>
    <row r="60" spans="1:13" s="14" customFormat="1" ht="32.25" customHeight="1">
      <c r="A60" s="9"/>
      <c r="B60" s="9"/>
      <c r="C60" s="9"/>
      <c r="D60" s="18" t="s">
        <v>25</v>
      </c>
      <c r="E60" s="9">
        <f>G60+I60+K60</f>
        <v>1500</v>
      </c>
      <c r="F60" s="9">
        <f>H60+J60+L60</f>
        <v>0</v>
      </c>
      <c r="G60" s="9">
        <v>1500</v>
      </c>
      <c r="H60" s="9"/>
      <c r="I60" s="9"/>
      <c r="J60" s="9"/>
      <c r="K60" s="9"/>
      <c r="L60" s="9"/>
      <c r="M60" s="9"/>
    </row>
    <row r="61" spans="1:13" s="14" customFormat="1" ht="69" customHeight="1">
      <c r="A61" s="9" t="s">
        <v>108</v>
      </c>
      <c r="B61" s="19" t="s">
        <v>109</v>
      </c>
      <c r="C61" s="19" t="s">
        <v>110</v>
      </c>
      <c r="D61" s="18" t="s">
        <v>25</v>
      </c>
      <c r="E61" s="9">
        <f aca="true" t="shared" si="14" ref="E61">G61</f>
        <v>4200</v>
      </c>
      <c r="F61" s="9"/>
      <c r="G61" s="9">
        <v>4200</v>
      </c>
      <c r="H61" s="9"/>
      <c r="I61" s="9"/>
      <c r="J61" s="9"/>
      <c r="K61" s="9"/>
      <c r="L61" s="9"/>
      <c r="M61" s="9"/>
    </row>
    <row r="62" spans="1:13" s="24" customFormat="1" ht="28.5" customHeight="1">
      <c r="A62" s="23" t="s">
        <v>111</v>
      </c>
      <c r="B62" s="16" t="s">
        <v>112</v>
      </c>
      <c r="C62" s="21"/>
      <c r="D62" s="15" t="s">
        <v>22</v>
      </c>
      <c r="E62" s="16">
        <f>G62+I62+K62</f>
        <v>210</v>
      </c>
      <c r="F62" s="16">
        <f>H62+J62+L62</f>
        <v>70</v>
      </c>
      <c r="G62" s="16"/>
      <c r="H62" s="16"/>
      <c r="I62" s="16">
        <f>I63+I64+I65</f>
        <v>210</v>
      </c>
      <c r="J62" s="16">
        <f>J63+J64</f>
        <v>70</v>
      </c>
      <c r="K62" s="16"/>
      <c r="L62" s="16"/>
      <c r="M62" s="9"/>
    </row>
    <row r="63" spans="1:13" ht="36" customHeight="1">
      <c r="A63" s="23"/>
      <c r="B63" s="16"/>
      <c r="C63" s="21"/>
      <c r="D63" s="22" t="s">
        <v>23</v>
      </c>
      <c r="E63" s="21">
        <f>E66</f>
        <v>70</v>
      </c>
      <c r="F63" s="21">
        <f>F66</f>
        <v>70</v>
      </c>
      <c r="G63" s="21"/>
      <c r="H63" s="21"/>
      <c r="I63" s="21">
        <f>I66</f>
        <v>70</v>
      </c>
      <c r="J63" s="21">
        <f>J66</f>
        <v>70</v>
      </c>
      <c r="K63" s="21"/>
      <c r="L63" s="21"/>
      <c r="M63" s="9"/>
    </row>
    <row r="64" spans="1:13" ht="20.25" customHeight="1">
      <c r="A64" s="23"/>
      <c r="B64" s="16"/>
      <c r="C64" s="21"/>
      <c r="D64" s="22" t="s">
        <v>24</v>
      </c>
      <c r="E64" s="21">
        <f>E68</f>
        <v>70</v>
      </c>
      <c r="F64" s="21">
        <f>F68</f>
        <v>70</v>
      </c>
      <c r="G64" s="21"/>
      <c r="H64" s="21"/>
      <c r="I64" s="21">
        <f>I68</f>
        <v>70</v>
      </c>
      <c r="J64" s="21"/>
      <c r="K64" s="21"/>
      <c r="L64" s="21"/>
      <c r="M64" s="9"/>
    </row>
    <row r="65" spans="1:13" ht="20.25" customHeight="1">
      <c r="A65" s="23"/>
      <c r="B65" s="16"/>
      <c r="C65" s="21"/>
      <c r="D65" s="22" t="s">
        <v>25</v>
      </c>
      <c r="E65" s="21">
        <f>G65+I65+K65</f>
        <v>70</v>
      </c>
      <c r="F65" s="21">
        <f>H65+J65+L65</f>
        <v>70</v>
      </c>
      <c r="G65" s="21">
        <f>G68</f>
        <v>0</v>
      </c>
      <c r="H65" s="21">
        <f aca="true" t="shared" si="15" ref="H65:L65">H68</f>
        <v>0</v>
      </c>
      <c r="I65" s="21">
        <f t="shared" si="15"/>
        <v>70</v>
      </c>
      <c r="J65" s="21">
        <f t="shared" si="15"/>
        <v>70</v>
      </c>
      <c r="K65" s="21">
        <f t="shared" si="15"/>
        <v>0</v>
      </c>
      <c r="L65" s="21">
        <f t="shared" si="15"/>
        <v>0</v>
      </c>
      <c r="M65" s="9"/>
    </row>
    <row r="66" spans="1:13" ht="101.25" customHeight="1">
      <c r="A66" s="9" t="s">
        <v>113</v>
      </c>
      <c r="B66" s="9" t="s">
        <v>114</v>
      </c>
      <c r="C66" s="9" t="s">
        <v>34</v>
      </c>
      <c r="D66" s="18" t="s">
        <v>23</v>
      </c>
      <c r="E66" s="9">
        <f>I66</f>
        <v>70</v>
      </c>
      <c r="F66" s="9">
        <f>J66</f>
        <v>70</v>
      </c>
      <c r="G66" s="9"/>
      <c r="H66" s="9"/>
      <c r="I66" s="9">
        <v>70</v>
      </c>
      <c r="J66" s="9">
        <v>70</v>
      </c>
      <c r="K66" s="9"/>
      <c r="L66" s="9"/>
      <c r="M66" s="9" t="s">
        <v>115</v>
      </c>
    </row>
    <row r="67" spans="1:13" ht="121.5" customHeight="1">
      <c r="A67" s="9" t="s">
        <v>116</v>
      </c>
      <c r="B67" s="9" t="s">
        <v>114</v>
      </c>
      <c r="C67" s="9" t="s">
        <v>34</v>
      </c>
      <c r="D67" s="18" t="s">
        <v>24</v>
      </c>
      <c r="E67" s="9">
        <f>I67</f>
        <v>70</v>
      </c>
      <c r="F67" s="9"/>
      <c r="G67" s="9"/>
      <c r="H67" s="9"/>
      <c r="I67" s="9">
        <v>70</v>
      </c>
      <c r="J67" s="9"/>
      <c r="K67" s="9"/>
      <c r="L67" s="9"/>
      <c r="M67" s="9" t="s">
        <v>117</v>
      </c>
    </row>
    <row r="68" spans="1:13" s="14" customFormat="1" ht="121.5" customHeight="1">
      <c r="A68" s="9" t="s">
        <v>118</v>
      </c>
      <c r="B68" s="9" t="s">
        <v>114</v>
      </c>
      <c r="C68" s="9" t="s">
        <v>34</v>
      </c>
      <c r="D68" s="18" t="s">
        <v>25</v>
      </c>
      <c r="E68" s="9">
        <f>G68+I68+K68</f>
        <v>70</v>
      </c>
      <c r="F68" s="9">
        <f>H68+J68+L68</f>
        <v>70</v>
      </c>
      <c r="G68" s="9"/>
      <c r="H68" s="9"/>
      <c r="I68" s="9">
        <v>70</v>
      </c>
      <c r="J68" s="9">
        <v>70</v>
      </c>
      <c r="K68" s="9"/>
      <c r="L68" s="9"/>
      <c r="M68" s="9" t="s">
        <v>117</v>
      </c>
    </row>
    <row r="69" spans="1:13" ht="20.25" customHeight="1">
      <c r="A69" s="25" t="s">
        <v>119</v>
      </c>
      <c r="B69" s="26" t="s">
        <v>97</v>
      </c>
      <c r="C69" s="27" t="s">
        <v>120</v>
      </c>
      <c r="D69" s="22" t="s">
        <v>22</v>
      </c>
      <c r="E69" s="21">
        <f aca="true" t="shared" si="16" ref="E69:L69">SUM(E70:E71)</f>
        <v>8648</v>
      </c>
      <c r="F69" s="21">
        <f t="shared" si="16"/>
        <v>0</v>
      </c>
      <c r="G69" s="21">
        <f t="shared" si="16"/>
        <v>8648</v>
      </c>
      <c r="H69" s="21">
        <f t="shared" si="16"/>
        <v>0</v>
      </c>
      <c r="I69" s="21">
        <f t="shared" si="16"/>
        <v>0</v>
      </c>
      <c r="J69" s="21">
        <f t="shared" si="16"/>
        <v>0</v>
      </c>
      <c r="K69" s="21">
        <f t="shared" si="16"/>
        <v>0</v>
      </c>
      <c r="L69" s="21">
        <f t="shared" si="16"/>
        <v>0</v>
      </c>
      <c r="M69" s="28"/>
    </row>
    <row r="70" spans="1:13" ht="20.25" customHeight="1">
      <c r="A70" s="25"/>
      <c r="B70" s="26"/>
      <c r="C70" s="26"/>
      <c r="D70" s="22" t="s">
        <v>23</v>
      </c>
      <c r="E70" s="21">
        <v>8648</v>
      </c>
      <c r="F70" s="21"/>
      <c r="G70" s="21">
        <v>8648</v>
      </c>
      <c r="H70" s="21"/>
      <c r="I70" s="21"/>
      <c r="J70" s="21"/>
      <c r="K70" s="21"/>
      <c r="L70" s="21"/>
      <c r="M70" s="28"/>
    </row>
    <row r="71" spans="1:13" ht="20.25" customHeight="1">
      <c r="A71" s="25"/>
      <c r="B71" s="26"/>
      <c r="C71" s="26"/>
      <c r="D71" s="22" t="s">
        <v>24</v>
      </c>
      <c r="E71" s="21"/>
      <c r="F71" s="21"/>
      <c r="G71" s="21"/>
      <c r="H71" s="21"/>
      <c r="I71" s="21"/>
      <c r="J71" s="21"/>
      <c r="K71" s="21"/>
      <c r="L71" s="21"/>
      <c r="M71" s="28"/>
    </row>
    <row r="72" spans="1:13" ht="20.25" customHeight="1">
      <c r="A72" s="29" t="s">
        <v>119</v>
      </c>
      <c r="B72" s="30" t="s">
        <v>43</v>
      </c>
      <c r="C72" s="31" t="s">
        <v>121</v>
      </c>
      <c r="D72" s="32" t="s">
        <v>122</v>
      </c>
      <c r="E72" s="33">
        <v>119.31</v>
      </c>
      <c r="F72" s="21"/>
      <c r="G72" s="33">
        <v>119.31</v>
      </c>
      <c r="H72" s="21"/>
      <c r="I72" s="21"/>
      <c r="J72" s="21"/>
      <c r="K72" s="21"/>
      <c r="L72" s="21"/>
      <c r="M72" s="9"/>
    </row>
    <row r="73" spans="1:13" ht="20.25" customHeight="1">
      <c r="A73" s="34"/>
      <c r="B73" s="30"/>
      <c r="C73" s="31"/>
      <c r="D73" s="32">
        <v>2013</v>
      </c>
      <c r="E73" s="35">
        <v>119.31</v>
      </c>
      <c r="F73" s="21"/>
      <c r="G73" s="35">
        <v>119.31</v>
      </c>
      <c r="H73" s="21"/>
      <c r="I73" s="21"/>
      <c r="J73" s="21"/>
      <c r="K73" s="21"/>
      <c r="L73" s="21"/>
      <c r="M73" s="9"/>
    </row>
    <row r="74" spans="1:13" ht="20.25" customHeight="1">
      <c r="A74" s="36"/>
      <c r="B74" s="30"/>
      <c r="C74" s="31"/>
      <c r="D74" s="31">
        <v>2014</v>
      </c>
      <c r="E74" s="35"/>
      <c r="F74" s="21"/>
      <c r="G74" s="35"/>
      <c r="H74" s="21"/>
      <c r="I74" s="21"/>
      <c r="J74" s="21"/>
      <c r="K74" s="21"/>
      <c r="L74" s="21"/>
      <c r="M74" s="9"/>
    </row>
    <row r="75" spans="1:13" ht="20.25" customHeight="1">
      <c r="A75" s="7" t="s">
        <v>123</v>
      </c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</row>
    <row r="76" spans="1:13" ht="20.25" customHeight="1">
      <c r="A76" s="21"/>
      <c r="B76" s="21"/>
      <c r="C76" s="21"/>
      <c r="D76" s="37" t="s">
        <v>122</v>
      </c>
      <c r="E76" s="15">
        <f>SUM(E77:E79)</f>
        <v>203210.5</v>
      </c>
      <c r="F76" s="15">
        <f aca="true" t="shared" si="17" ref="F76:L76">SUM(F77:F79)</f>
        <v>102456</v>
      </c>
      <c r="G76" s="15">
        <f t="shared" si="17"/>
        <v>154557.9</v>
      </c>
      <c r="H76" s="15">
        <f t="shared" si="17"/>
        <v>86580.6</v>
      </c>
      <c r="I76" s="15">
        <f t="shared" si="17"/>
        <v>48136.600000000006</v>
      </c>
      <c r="J76" s="15">
        <f t="shared" si="17"/>
        <v>15275.900000000001</v>
      </c>
      <c r="K76" s="15">
        <f t="shared" si="17"/>
        <v>516</v>
      </c>
      <c r="L76" s="15">
        <f t="shared" si="17"/>
        <v>599.5</v>
      </c>
      <c r="M76" s="29"/>
    </row>
    <row r="77" spans="1:13" ht="20.25" customHeight="1">
      <c r="A77" s="21"/>
      <c r="B77" s="21"/>
      <c r="C77" s="21"/>
      <c r="D77" s="37">
        <v>2013</v>
      </c>
      <c r="E77" s="15">
        <f aca="true" t="shared" si="18" ref="E77:F78">G77+I77+K77</f>
        <v>45864.200000000004</v>
      </c>
      <c r="F77" s="15">
        <f t="shared" si="18"/>
        <v>46344.5</v>
      </c>
      <c r="G77" s="15">
        <f aca="true" t="shared" si="19" ref="G77:L78">G81+G95+G111+G117+G191+G195+G199+G203+G207</f>
        <v>35512.9</v>
      </c>
      <c r="H77" s="15">
        <f t="shared" si="19"/>
        <v>39818.6</v>
      </c>
      <c r="I77" s="15">
        <f t="shared" si="19"/>
        <v>9835.300000000001</v>
      </c>
      <c r="J77" s="15">
        <f t="shared" si="19"/>
        <v>6334.400000000001</v>
      </c>
      <c r="K77" s="15">
        <f t="shared" si="19"/>
        <v>516</v>
      </c>
      <c r="L77" s="15">
        <f t="shared" si="19"/>
        <v>191.5</v>
      </c>
      <c r="M77" s="29"/>
    </row>
    <row r="78" spans="1:13" ht="20.25" customHeight="1">
      <c r="A78" s="21"/>
      <c r="B78" s="21"/>
      <c r="C78" s="21"/>
      <c r="D78" s="37">
        <v>2014</v>
      </c>
      <c r="E78" s="15">
        <f t="shared" si="18"/>
        <v>52511.49999999999</v>
      </c>
      <c r="F78" s="15">
        <f t="shared" si="18"/>
        <v>41500.100000000006</v>
      </c>
      <c r="G78" s="15">
        <f t="shared" si="19"/>
        <v>35538.399999999994</v>
      </c>
      <c r="H78" s="15">
        <f t="shared" si="19"/>
        <v>34799.700000000004</v>
      </c>
      <c r="I78" s="15">
        <f t="shared" si="19"/>
        <v>16973.1</v>
      </c>
      <c r="J78" s="15">
        <f t="shared" si="19"/>
        <v>6700.400000000001</v>
      </c>
      <c r="K78" s="15">
        <f t="shared" si="19"/>
        <v>0</v>
      </c>
      <c r="L78" s="15">
        <f t="shared" si="19"/>
        <v>0</v>
      </c>
      <c r="M78" s="29"/>
    </row>
    <row r="79" spans="1:13" s="38" customFormat="1" ht="20.25" customHeight="1">
      <c r="A79" s="21"/>
      <c r="B79" s="21"/>
      <c r="C79" s="21"/>
      <c r="D79" s="37">
        <v>2015</v>
      </c>
      <c r="E79" s="15">
        <f>G79+I79+K79</f>
        <v>104834.79999999999</v>
      </c>
      <c r="F79" s="15">
        <f>H79+J79+L79</f>
        <v>14611.4</v>
      </c>
      <c r="G79" s="15">
        <f>G83++G97+G119+G193+G197+G201+G205+G209</f>
        <v>83506.59999999999</v>
      </c>
      <c r="H79" s="15">
        <f aca="true" t="shared" si="20" ref="H79:L79">H83++H97+H119+H193+H197+H201+H205+H209</f>
        <v>11962.3</v>
      </c>
      <c r="I79" s="15">
        <f t="shared" si="20"/>
        <v>21328.2</v>
      </c>
      <c r="J79" s="15">
        <f t="shared" si="20"/>
        <v>2241.1</v>
      </c>
      <c r="K79" s="15">
        <f t="shared" si="20"/>
        <v>0</v>
      </c>
      <c r="L79" s="15">
        <f t="shared" si="20"/>
        <v>408</v>
      </c>
      <c r="M79" s="34"/>
    </row>
    <row r="80" spans="1:13" ht="20.25" customHeight="1">
      <c r="A80" s="39">
        <v>1</v>
      </c>
      <c r="B80" s="40" t="s">
        <v>124</v>
      </c>
      <c r="C80" s="40"/>
      <c r="D80" s="41" t="s">
        <v>122</v>
      </c>
      <c r="E80" s="41">
        <f>E84+E87+E90</f>
        <v>14460.800000000001</v>
      </c>
      <c r="F80" s="41">
        <f aca="true" t="shared" si="21" ref="F80:L82">F84+F87+F90</f>
        <v>11974.800000000001</v>
      </c>
      <c r="G80" s="41">
        <f t="shared" si="21"/>
        <v>8722.6</v>
      </c>
      <c r="H80" s="41">
        <f t="shared" si="21"/>
        <v>11336.1</v>
      </c>
      <c r="I80" s="41">
        <f t="shared" si="21"/>
        <v>5738.2</v>
      </c>
      <c r="J80" s="41">
        <f t="shared" si="21"/>
        <v>638.7</v>
      </c>
      <c r="K80" s="41">
        <f t="shared" si="21"/>
        <v>0</v>
      </c>
      <c r="L80" s="41">
        <f t="shared" si="21"/>
        <v>0</v>
      </c>
      <c r="M80" s="40"/>
    </row>
    <row r="81" spans="1:13" ht="20.25" customHeight="1">
      <c r="A81" s="39"/>
      <c r="B81" s="40"/>
      <c r="C81" s="40"/>
      <c r="D81" s="41">
        <v>2013</v>
      </c>
      <c r="E81" s="41">
        <f>E85+E88+E91</f>
        <v>5041.1</v>
      </c>
      <c r="F81" s="41">
        <f t="shared" si="21"/>
        <v>5083.400000000001</v>
      </c>
      <c r="G81" s="41">
        <f t="shared" si="21"/>
        <v>3528.8</v>
      </c>
      <c r="H81" s="41">
        <f t="shared" si="21"/>
        <v>4789.3</v>
      </c>
      <c r="I81" s="41">
        <f t="shared" si="21"/>
        <v>1512.3</v>
      </c>
      <c r="J81" s="41">
        <f t="shared" si="21"/>
        <v>294.1</v>
      </c>
      <c r="K81" s="41">
        <f t="shared" si="21"/>
        <v>0</v>
      </c>
      <c r="L81" s="41">
        <f t="shared" si="21"/>
        <v>0</v>
      </c>
      <c r="M81" s="40"/>
    </row>
    <row r="82" spans="1:13" ht="20.25" customHeight="1">
      <c r="A82" s="39"/>
      <c r="B82" s="40"/>
      <c r="C82" s="40"/>
      <c r="D82" s="41">
        <v>2014</v>
      </c>
      <c r="E82" s="41">
        <f>E86+E89+E92</f>
        <v>7419.700000000001</v>
      </c>
      <c r="F82" s="41">
        <f t="shared" si="21"/>
        <v>6891.400000000001</v>
      </c>
      <c r="G82" s="41">
        <f t="shared" si="21"/>
        <v>5193.8</v>
      </c>
      <c r="H82" s="41">
        <f t="shared" si="21"/>
        <v>6546.8</v>
      </c>
      <c r="I82" s="41">
        <f t="shared" si="21"/>
        <v>2225.9</v>
      </c>
      <c r="J82" s="41">
        <f t="shared" si="21"/>
        <v>344.6</v>
      </c>
      <c r="K82" s="41">
        <f t="shared" si="21"/>
        <v>0</v>
      </c>
      <c r="L82" s="41">
        <f t="shared" si="21"/>
        <v>0</v>
      </c>
      <c r="M82" s="40"/>
    </row>
    <row r="83" spans="1:13" s="44" customFormat="1" ht="20.25" customHeight="1">
      <c r="A83" s="42"/>
      <c r="B83" s="43"/>
      <c r="C83" s="43"/>
      <c r="D83" s="41">
        <v>2015</v>
      </c>
      <c r="E83" s="41">
        <f>G83+I83+K83</f>
        <v>2000</v>
      </c>
      <c r="F83" s="41">
        <f>H83+J83+L83</f>
        <v>0</v>
      </c>
      <c r="G83" s="41">
        <f>G93</f>
        <v>0</v>
      </c>
      <c r="H83" s="41">
        <f aca="true" t="shared" si="22" ref="H83:L83">H93</f>
        <v>0</v>
      </c>
      <c r="I83" s="41">
        <f t="shared" si="22"/>
        <v>2000</v>
      </c>
      <c r="J83" s="41">
        <f t="shared" si="22"/>
        <v>0</v>
      </c>
      <c r="K83" s="41">
        <f t="shared" si="22"/>
        <v>0</v>
      </c>
      <c r="L83" s="41">
        <f t="shared" si="22"/>
        <v>0</v>
      </c>
      <c r="M83" s="43"/>
    </row>
    <row r="84" spans="1:13" ht="60.75" customHeight="1">
      <c r="A84" s="39" t="s">
        <v>119</v>
      </c>
      <c r="B84" s="40" t="s">
        <v>125</v>
      </c>
      <c r="C84" s="40" t="s">
        <v>126</v>
      </c>
      <c r="D84" s="41" t="s">
        <v>122</v>
      </c>
      <c r="E84" s="41">
        <f>SUM(E85:E86)</f>
        <v>5041.1</v>
      </c>
      <c r="F84" s="41">
        <f>SUM(F85:F86)</f>
        <v>5083.400000000001</v>
      </c>
      <c r="G84" s="41">
        <f aca="true" t="shared" si="23" ref="G84:L84">SUM(G85:G86)</f>
        <v>3528.8</v>
      </c>
      <c r="H84" s="41">
        <f t="shared" si="23"/>
        <v>4789.3</v>
      </c>
      <c r="I84" s="41">
        <f t="shared" si="23"/>
        <v>1512.3</v>
      </c>
      <c r="J84" s="41">
        <f t="shared" si="23"/>
        <v>294.1</v>
      </c>
      <c r="K84" s="41">
        <f t="shared" si="23"/>
        <v>0</v>
      </c>
      <c r="L84" s="41">
        <f t="shared" si="23"/>
        <v>0</v>
      </c>
      <c r="M84" s="40" t="s">
        <v>127</v>
      </c>
    </row>
    <row r="85" spans="1:13" ht="20.25" customHeight="1">
      <c r="A85" s="39"/>
      <c r="B85" s="40"/>
      <c r="C85" s="40"/>
      <c r="D85" s="41">
        <v>2013</v>
      </c>
      <c r="E85" s="41">
        <f>G85+I85+K85</f>
        <v>5041.1</v>
      </c>
      <c r="F85" s="41">
        <f>H85+J85+L85</f>
        <v>5083.400000000001</v>
      </c>
      <c r="G85" s="41">
        <v>3528.8</v>
      </c>
      <c r="H85" s="41">
        <v>4789.3</v>
      </c>
      <c r="I85" s="41">
        <v>1512.3</v>
      </c>
      <c r="J85" s="41">
        <v>294.1</v>
      </c>
      <c r="K85" s="41"/>
      <c r="L85" s="41"/>
      <c r="M85" s="43"/>
    </row>
    <row r="86" spans="1:13" ht="31.5" customHeight="1">
      <c r="A86" s="39"/>
      <c r="B86" s="40"/>
      <c r="C86" s="40"/>
      <c r="D86" s="41">
        <v>2014</v>
      </c>
      <c r="E86" s="41">
        <f>G86+I86+K86</f>
        <v>0</v>
      </c>
      <c r="F86" s="41">
        <f>H86+J86+L86</f>
        <v>0</v>
      </c>
      <c r="G86" s="41"/>
      <c r="H86" s="41"/>
      <c r="I86" s="41"/>
      <c r="J86" s="41"/>
      <c r="K86" s="41"/>
      <c r="L86" s="41"/>
      <c r="M86" s="43"/>
    </row>
    <row r="87" spans="1:13" ht="20.25" customHeight="1">
      <c r="A87" s="39" t="s">
        <v>128</v>
      </c>
      <c r="B87" s="40" t="s">
        <v>129</v>
      </c>
      <c r="C87" s="40" t="s">
        <v>130</v>
      </c>
      <c r="D87" s="41" t="s">
        <v>122</v>
      </c>
      <c r="E87" s="41">
        <f>SUM(E88:E89)</f>
        <v>7419.700000000001</v>
      </c>
      <c r="F87" s="41">
        <f aca="true" t="shared" si="24" ref="F87:L87">SUM(F88:F89)</f>
        <v>6891.400000000001</v>
      </c>
      <c r="G87" s="41">
        <f t="shared" si="24"/>
        <v>5193.8</v>
      </c>
      <c r="H87" s="41">
        <f t="shared" si="24"/>
        <v>6546.8</v>
      </c>
      <c r="I87" s="41">
        <f t="shared" si="24"/>
        <v>2225.9</v>
      </c>
      <c r="J87" s="41">
        <f t="shared" si="24"/>
        <v>344.6</v>
      </c>
      <c r="K87" s="41">
        <f t="shared" si="24"/>
        <v>0</v>
      </c>
      <c r="L87" s="41">
        <f t="shared" si="24"/>
        <v>0</v>
      </c>
      <c r="M87" s="40"/>
    </row>
    <row r="88" spans="1:13" ht="20.25" customHeight="1">
      <c r="A88" s="39"/>
      <c r="B88" s="40"/>
      <c r="C88" s="40"/>
      <c r="D88" s="41">
        <v>2013</v>
      </c>
      <c r="E88" s="41">
        <f>G88+I88+K88</f>
        <v>0</v>
      </c>
      <c r="F88" s="41">
        <f>H88+J88+L88</f>
        <v>0</v>
      </c>
      <c r="G88" s="41"/>
      <c r="H88" s="41"/>
      <c r="I88" s="41"/>
      <c r="J88" s="41"/>
      <c r="K88" s="41"/>
      <c r="L88" s="41"/>
      <c r="M88" s="40"/>
    </row>
    <row r="89" spans="1:13" ht="20.25" customHeight="1">
      <c r="A89" s="39"/>
      <c r="B89" s="40"/>
      <c r="C89" s="40"/>
      <c r="D89" s="41">
        <v>2014</v>
      </c>
      <c r="E89" s="41">
        <f>G89+I89+K89</f>
        <v>7419.700000000001</v>
      </c>
      <c r="F89" s="41">
        <f>H89+J89+L89</f>
        <v>6891.400000000001</v>
      </c>
      <c r="G89" s="41">
        <v>5193.8</v>
      </c>
      <c r="H89" s="41">
        <v>6546.8</v>
      </c>
      <c r="I89" s="41">
        <v>2225.9</v>
      </c>
      <c r="J89" s="41">
        <v>344.6</v>
      </c>
      <c r="K89" s="41"/>
      <c r="L89" s="41"/>
      <c r="M89" s="40"/>
    </row>
    <row r="90" spans="1:13" ht="20.25" customHeight="1">
      <c r="A90" s="39" t="s">
        <v>131</v>
      </c>
      <c r="B90" s="40" t="s">
        <v>132</v>
      </c>
      <c r="C90" s="40" t="s">
        <v>126</v>
      </c>
      <c r="D90" s="41" t="s">
        <v>122</v>
      </c>
      <c r="E90" s="41">
        <f>SUM(E91:E93)</f>
        <v>2000</v>
      </c>
      <c r="F90" s="41">
        <f aca="true" t="shared" si="25" ref="F90:L90">SUM(F91:F93)</f>
        <v>0</v>
      </c>
      <c r="G90" s="41">
        <f t="shared" si="25"/>
        <v>0</v>
      </c>
      <c r="H90" s="41">
        <f t="shared" si="25"/>
        <v>0</v>
      </c>
      <c r="I90" s="41">
        <f t="shared" si="25"/>
        <v>2000</v>
      </c>
      <c r="J90" s="41">
        <f t="shared" si="25"/>
        <v>0</v>
      </c>
      <c r="K90" s="41">
        <f t="shared" si="25"/>
        <v>0</v>
      </c>
      <c r="L90" s="41">
        <f t="shared" si="25"/>
        <v>0</v>
      </c>
      <c r="M90" s="40"/>
    </row>
    <row r="91" spans="1:13" ht="20.25" customHeight="1">
      <c r="A91" s="39"/>
      <c r="B91" s="40"/>
      <c r="C91" s="40"/>
      <c r="D91" s="41">
        <v>2013</v>
      </c>
      <c r="E91" s="41">
        <f>G91+I91+K91</f>
        <v>0</v>
      </c>
      <c r="F91" s="41">
        <f>H91+J91+L91</f>
        <v>0</v>
      </c>
      <c r="G91" s="41"/>
      <c r="H91" s="41"/>
      <c r="I91" s="41"/>
      <c r="J91" s="41"/>
      <c r="K91" s="41"/>
      <c r="L91" s="41"/>
      <c r="M91" s="43"/>
    </row>
    <row r="92" spans="1:13" ht="20.25" customHeight="1">
      <c r="A92" s="39"/>
      <c r="B92" s="40"/>
      <c r="C92" s="40"/>
      <c r="D92" s="41">
        <v>2014</v>
      </c>
      <c r="E92" s="41">
        <f>G92+I92+K92</f>
        <v>0</v>
      </c>
      <c r="F92" s="41">
        <f>H92+J92+L92</f>
        <v>0</v>
      </c>
      <c r="G92" s="41"/>
      <c r="H92" s="41"/>
      <c r="I92" s="41"/>
      <c r="J92" s="41"/>
      <c r="K92" s="41"/>
      <c r="L92" s="41"/>
      <c r="M92" s="43"/>
    </row>
    <row r="93" spans="1:13" s="14" customFormat="1" ht="20.25" customHeight="1">
      <c r="A93" s="42"/>
      <c r="B93" s="43"/>
      <c r="C93" s="43"/>
      <c r="D93" s="41">
        <v>2015</v>
      </c>
      <c r="E93" s="41">
        <f>G93+I93+K93</f>
        <v>2000</v>
      </c>
      <c r="F93" s="41"/>
      <c r="G93" s="41"/>
      <c r="H93" s="41"/>
      <c r="I93" s="41">
        <v>2000</v>
      </c>
      <c r="J93" s="41"/>
      <c r="K93" s="41"/>
      <c r="L93" s="41"/>
      <c r="M93" s="43"/>
    </row>
    <row r="94" spans="1:13" ht="20.25" customHeight="1">
      <c r="A94" s="39">
        <v>2</v>
      </c>
      <c r="B94" s="40" t="s">
        <v>133</v>
      </c>
      <c r="C94" s="40"/>
      <c r="D94" s="41" t="s">
        <v>122</v>
      </c>
      <c r="E94" s="41">
        <f aca="true" t="shared" si="26" ref="E94:L96">E98+E102+E106</f>
        <v>69800</v>
      </c>
      <c r="F94" s="41">
        <f t="shared" si="26"/>
        <v>0</v>
      </c>
      <c r="G94" s="41">
        <f t="shared" si="26"/>
        <v>66000</v>
      </c>
      <c r="H94" s="41">
        <f t="shared" si="26"/>
        <v>0</v>
      </c>
      <c r="I94" s="41">
        <f t="shared" si="26"/>
        <v>3800</v>
      </c>
      <c r="J94" s="41">
        <f t="shared" si="26"/>
        <v>0</v>
      </c>
      <c r="K94" s="41">
        <f t="shared" si="26"/>
        <v>0</v>
      </c>
      <c r="L94" s="41">
        <f t="shared" si="26"/>
        <v>0</v>
      </c>
      <c r="M94" s="40"/>
    </row>
    <row r="95" spans="1:13" ht="20.25" customHeight="1">
      <c r="A95" s="39"/>
      <c r="B95" s="40"/>
      <c r="C95" s="40"/>
      <c r="D95" s="41">
        <v>2013</v>
      </c>
      <c r="E95" s="41">
        <f t="shared" si="26"/>
        <v>0</v>
      </c>
      <c r="F95" s="41">
        <f t="shared" si="26"/>
        <v>0</v>
      </c>
      <c r="G95" s="41">
        <f t="shared" si="26"/>
        <v>0</v>
      </c>
      <c r="H95" s="41">
        <f t="shared" si="26"/>
        <v>0</v>
      </c>
      <c r="I95" s="41">
        <f t="shared" si="26"/>
        <v>0</v>
      </c>
      <c r="J95" s="41">
        <f t="shared" si="26"/>
        <v>0</v>
      </c>
      <c r="K95" s="41">
        <f t="shared" si="26"/>
        <v>0</v>
      </c>
      <c r="L95" s="41">
        <f t="shared" si="26"/>
        <v>0</v>
      </c>
      <c r="M95" s="40"/>
    </row>
    <row r="96" spans="1:13" ht="20.25" customHeight="1">
      <c r="A96" s="39"/>
      <c r="B96" s="40"/>
      <c r="C96" s="40"/>
      <c r="D96" s="41">
        <v>2014</v>
      </c>
      <c r="E96" s="41">
        <f t="shared" si="26"/>
        <v>2000</v>
      </c>
      <c r="F96" s="41">
        <f t="shared" si="26"/>
        <v>0</v>
      </c>
      <c r="G96" s="41">
        <f t="shared" si="26"/>
        <v>0</v>
      </c>
      <c r="H96" s="41">
        <f t="shared" si="26"/>
        <v>0</v>
      </c>
      <c r="I96" s="41">
        <f t="shared" si="26"/>
        <v>2000</v>
      </c>
      <c r="J96" s="41">
        <f t="shared" si="26"/>
        <v>0</v>
      </c>
      <c r="K96" s="41">
        <f t="shared" si="26"/>
        <v>0</v>
      </c>
      <c r="L96" s="41">
        <f t="shared" si="26"/>
        <v>0</v>
      </c>
      <c r="M96" s="40"/>
    </row>
    <row r="97" spans="1:13" s="44" customFormat="1" ht="20.25" customHeight="1">
      <c r="A97" s="42"/>
      <c r="B97" s="43"/>
      <c r="C97" s="43"/>
      <c r="D97" s="41">
        <v>2015</v>
      </c>
      <c r="E97" s="41">
        <f>G97+I97+K97</f>
        <v>67800</v>
      </c>
      <c r="F97" s="41"/>
      <c r="G97" s="41">
        <f>G101+G105+G109</f>
        <v>66000</v>
      </c>
      <c r="H97" s="41">
        <f aca="true" t="shared" si="27" ref="H97:L97">H101+H105+H109</f>
        <v>0</v>
      </c>
      <c r="I97" s="41">
        <f t="shared" si="27"/>
        <v>1800</v>
      </c>
      <c r="J97" s="41">
        <f t="shared" si="27"/>
        <v>0</v>
      </c>
      <c r="K97" s="41">
        <f t="shared" si="27"/>
        <v>0</v>
      </c>
      <c r="L97" s="41">
        <f t="shared" si="27"/>
        <v>0</v>
      </c>
      <c r="M97" s="43"/>
    </row>
    <row r="98" spans="1:13" ht="20.25" customHeight="1">
      <c r="A98" s="39" t="s">
        <v>134</v>
      </c>
      <c r="B98" s="40" t="s">
        <v>135</v>
      </c>
      <c r="C98" s="40" t="s">
        <v>126</v>
      </c>
      <c r="D98" s="41" t="s">
        <v>122</v>
      </c>
      <c r="E98" s="41">
        <f>SUM(E99:E101)</f>
        <v>58000</v>
      </c>
      <c r="F98" s="41">
        <f aca="true" t="shared" si="28" ref="F98:I98">SUM(F99:F101)</f>
        <v>0</v>
      </c>
      <c r="G98" s="41">
        <f t="shared" si="28"/>
        <v>56000</v>
      </c>
      <c r="H98" s="41">
        <f t="shared" si="28"/>
        <v>0</v>
      </c>
      <c r="I98" s="41">
        <f t="shared" si="28"/>
        <v>2000</v>
      </c>
      <c r="J98" s="41">
        <f>SUM(J99:J101)</f>
        <v>0</v>
      </c>
      <c r="K98" s="41">
        <f aca="true" t="shared" si="29" ref="K98">SUM(K99:K101)</f>
        <v>0</v>
      </c>
      <c r="L98" s="41">
        <f aca="true" t="shared" si="30" ref="L98">SUM(L99:L101)</f>
        <v>0</v>
      </c>
      <c r="M98" s="40"/>
    </row>
    <row r="99" spans="1:13" ht="20.25" customHeight="1">
      <c r="A99" s="39"/>
      <c r="B99" s="40"/>
      <c r="C99" s="40"/>
      <c r="D99" s="41">
        <v>2013</v>
      </c>
      <c r="E99" s="41">
        <f>G99+I99+K99</f>
        <v>0</v>
      </c>
      <c r="F99" s="41">
        <f>H99+J99+L99</f>
        <v>0</v>
      </c>
      <c r="G99" s="41"/>
      <c r="H99" s="41"/>
      <c r="I99" s="41"/>
      <c r="J99" s="41"/>
      <c r="K99" s="41"/>
      <c r="L99" s="41"/>
      <c r="M99" s="43"/>
    </row>
    <row r="100" spans="1:13" ht="20.25" customHeight="1">
      <c r="A100" s="39"/>
      <c r="B100" s="40"/>
      <c r="C100" s="40"/>
      <c r="D100" s="41">
        <v>2014</v>
      </c>
      <c r="E100" s="41">
        <f>G100+I100+K100</f>
        <v>2000</v>
      </c>
      <c r="F100" s="41">
        <f>H100+J100+L100</f>
        <v>0</v>
      </c>
      <c r="G100" s="41"/>
      <c r="H100" s="41"/>
      <c r="I100" s="41">
        <v>2000</v>
      </c>
      <c r="J100" s="41">
        <v>0</v>
      </c>
      <c r="K100" s="41"/>
      <c r="L100" s="41"/>
      <c r="M100" s="43"/>
    </row>
    <row r="101" spans="1:13" s="14" customFormat="1" ht="20.25" customHeight="1">
      <c r="A101" s="42"/>
      <c r="B101" s="43"/>
      <c r="C101" s="43"/>
      <c r="D101" s="41">
        <v>2015</v>
      </c>
      <c r="E101" s="41">
        <f>G101+I101+K101</f>
        <v>56000</v>
      </c>
      <c r="F101" s="41"/>
      <c r="G101" s="41">
        <v>56000</v>
      </c>
      <c r="H101" s="41"/>
      <c r="I101" s="41">
        <v>0</v>
      </c>
      <c r="J101" s="41"/>
      <c r="K101" s="41"/>
      <c r="L101" s="41"/>
      <c r="M101" s="43"/>
    </row>
    <row r="102" spans="1:13" ht="20.25" customHeight="1">
      <c r="A102" s="39" t="s">
        <v>136</v>
      </c>
      <c r="B102" s="40" t="s">
        <v>137</v>
      </c>
      <c r="C102" s="40" t="s">
        <v>126</v>
      </c>
      <c r="D102" s="41" t="s">
        <v>122</v>
      </c>
      <c r="E102" s="41">
        <f>SUM(E103:E105)</f>
        <v>1500</v>
      </c>
      <c r="F102" s="41">
        <f aca="true" t="shared" si="31" ref="F102:L102">SUM(F103:F105)</f>
        <v>0</v>
      </c>
      <c r="G102" s="41">
        <f t="shared" si="31"/>
        <v>0</v>
      </c>
      <c r="H102" s="41">
        <f t="shared" si="31"/>
        <v>0</v>
      </c>
      <c r="I102" s="41">
        <f t="shared" si="31"/>
        <v>1500</v>
      </c>
      <c r="J102" s="41">
        <f t="shared" si="31"/>
        <v>0</v>
      </c>
      <c r="K102" s="41">
        <f t="shared" si="31"/>
        <v>0</v>
      </c>
      <c r="L102" s="41">
        <f t="shared" si="31"/>
        <v>0</v>
      </c>
      <c r="M102" s="40"/>
    </row>
    <row r="103" spans="1:13" ht="20.25" customHeight="1">
      <c r="A103" s="39"/>
      <c r="B103" s="40"/>
      <c r="C103" s="40"/>
      <c r="D103" s="41">
        <v>2013</v>
      </c>
      <c r="E103" s="41">
        <f aca="true" t="shared" si="32" ref="E103:F105">G103+I103+K103</f>
        <v>0</v>
      </c>
      <c r="F103" s="41">
        <f t="shared" si="32"/>
        <v>0</v>
      </c>
      <c r="G103" s="41"/>
      <c r="H103" s="41"/>
      <c r="I103" s="41"/>
      <c r="J103" s="41"/>
      <c r="K103" s="41"/>
      <c r="L103" s="41"/>
      <c r="M103" s="40"/>
    </row>
    <row r="104" spans="1:13" ht="20.25" customHeight="1">
      <c r="A104" s="39"/>
      <c r="B104" s="40"/>
      <c r="C104" s="40"/>
      <c r="D104" s="41">
        <v>2014</v>
      </c>
      <c r="E104" s="41">
        <f t="shared" si="32"/>
        <v>0</v>
      </c>
      <c r="F104" s="41">
        <f t="shared" si="32"/>
        <v>0</v>
      </c>
      <c r="G104" s="41"/>
      <c r="H104" s="41"/>
      <c r="I104" s="41"/>
      <c r="J104" s="41"/>
      <c r="K104" s="41"/>
      <c r="L104" s="41"/>
      <c r="M104" s="40"/>
    </row>
    <row r="105" spans="1:13" s="14" customFormat="1" ht="20.25" customHeight="1">
      <c r="A105" s="42"/>
      <c r="B105" s="43"/>
      <c r="C105" s="40"/>
      <c r="D105" s="41">
        <v>2015</v>
      </c>
      <c r="E105" s="41">
        <f t="shared" si="32"/>
        <v>1500</v>
      </c>
      <c r="F105" s="41">
        <f t="shared" si="32"/>
        <v>0</v>
      </c>
      <c r="G105" s="41"/>
      <c r="H105" s="41"/>
      <c r="I105" s="41">
        <v>1500</v>
      </c>
      <c r="J105" s="41"/>
      <c r="K105" s="41"/>
      <c r="L105" s="41"/>
      <c r="M105" s="43"/>
    </row>
    <row r="106" spans="1:13" ht="20.25" customHeight="1">
      <c r="A106" s="39" t="s">
        <v>138</v>
      </c>
      <c r="B106" s="40" t="s">
        <v>139</v>
      </c>
      <c r="C106" s="40" t="s">
        <v>140</v>
      </c>
      <c r="D106" s="41" t="s">
        <v>122</v>
      </c>
      <c r="E106" s="41">
        <f>SUM(E107:E109)</f>
        <v>10300</v>
      </c>
      <c r="F106" s="41">
        <f aca="true" t="shared" si="33" ref="F106:L106">SUM(F107:F109)</f>
        <v>0</v>
      </c>
      <c r="G106" s="41">
        <f t="shared" si="33"/>
        <v>10000</v>
      </c>
      <c r="H106" s="41">
        <f t="shared" si="33"/>
        <v>0</v>
      </c>
      <c r="I106" s="41">
        <f t="shared" si="33"/>
        <v>300</v>
      </c>
      <c r="J106" s="41">
        <f t="shared" si="33"/>
        <v>0</v>
      </c>
      <c r="K106" s="41">
        <f t="shared" si="33"/>
        <v>0</v>
      </c>
      <c r="L106" s="41">
        <f t="shared" si="33"/>
        <v>0</v>
      </c>
      <c r="M106" s="40"/>
    </row>
    <row r="107" spans="1:13" ht="20.25" customHeight="1">
      <c r="A107" s="39"/>
      <c r="B107" s="40"/>
      <c r="C107" s="40"/>
      <c r="D107" s="41">
        <v>2013</v>
      </c>
      <c r="E107" s="41">
        <f aca="true" t="shared" si="34" ref="E107:F109">G107+I107+K107</f>
        <v>0</v>
      </c>
      <c r="F107" s="41">
        <f t="shared" si="34"/>
        <v>0</v>
      </c>
      <c r="G107" s="41"/>
      <c r="H107" s="41"/>
      <c r="I107" s="41"/>
      <c r="J107" s="41"/>
      <c r="K107" s="41"/>
      <c r="L107" s="41"/>
      <c r="M107" s="43"/>
    </row>
    <row r="108" spans="1:13" ht="24" customHeight="1">
      <c r="A108" s="39"/>
      <c r="B108" s="40"/>
      <c r="C108" s="40"/>
      <c r="D108" s="41">
        <v>2014</v>
      </c>
      <c r="E108" s="41">
        <f t="shared" si="34"/>
        <v>0</v>
      </c>
      <c r="F108" s="41">
        <f t="shared" si="34"/>
        <v>0</v>
      </c>
      <c r="G108" s="41"/>
      <c r="H108" s="41"/>
      <c r="I108" s="41"/>
      <c r="J108" s="41"/>
      <c r="K108" s="41"/>
      <c r="L108" s="41"/>
      <c r="M108" s="43"/>
    </row>
    <row r="109" spans="1:13" s="14" customFormat="1" ht="23.25" customHeight="1">
      <c r="A109" s="42"/>
      <c r="B109" s="43"/>
      <c r="C109" s="43"/>
      <c r="D109" s="41">
        <v>2015</v>
      </c>
      <c r="E109" s="41">
        <f t="shared" si="34"/>
        <v>10300</v>
      </c>
      <c r="F109" s="41">
        <f t="shared" si="34"/>
        <v>0</v>
      </c>
      <c r="G109" s="41">
        <v>10000</v>
      </c>
      <c r="H109" s="41"/>
      <c r="I109" s="41">
        <v>300</v>
      </c>
      <c r="J109" s="41"/>
      <c r="K109" s="41"/>
      <c r="L109" s="41"/>
      <c r="M109" s="43"/>
    </row>
    <row r="110" spans="1:13" ht="20.25" customHeight="1">
      <c r="A110" s="39">
        <v>3</v>
      </c>
      <c r="B110" s="40" t="s">
        <v>141</v>
      </c>
      <c r="C110" s="40"/>
      <c r="D110" s="41" t="s">
        <v>122</v>
      </c>
      <c r="E110" s="41">
        <f>E113</f>
        <v>0</v>
      </c>
      <c r="F110" s="41">
        <f aca="true" t="shared" si="35" ref="F110:L110">F113</f>
        <v>0</v>
      </c>
      <c r="G110" s="41">
        <f t="shared" si="35"/>
        <v>0</v>
      </c>
      <c r="H110" s="41">
        <f t="shared" si="35"/>
        <v>0</v>
      </c>
      <c r="I110" s="41">
        <f t="shared" si="35"/>
        <v>0</v>
      </c>
      <c r="J110" s="41">
        <f t="shared" si="35"/>
        <v>0</v>
      </c>
      <c r="K110" s="41">
        <f t="shared" si="35"/>
        <v>0</v>
      </c>
      <c r="L110" s="41">
        <f t="shared" si="35"/>
        <v>0</v>
      </c>
      <c r="M110" s="40"/>
    </row>
    <row r="111" spans="1:13" ht="20.25" customHeight="1">
      <c r="A111" s="39"/>
      <c r="B111" s="40"/>
      <c r="C111" s="40"/>
      <c r="D111" s="41">
        <v>2013</v>
      </c>
      <c r="E111" s="41">
        <f aca="true" t="shared" si="36" ref="E111:L112">E114</f>
        <v>0</v>
      </c>
      <c r="F111" s="41">
        <f t="shared" si="36"/>
        <v>0</v>
      </c>
      <c r="G111" s="41">
        <f t="shared" si="36"/>
        <v>0</v>
      </c>
      <c r="H111" s="41">
        <f t="shared" si="36"/>
        <v>0</v>
      </c>
      <c r="I111" s="41">
        <f t="shared" si="36"/>
        <v>0</v>
      </c>
      <c r="J111" s="41">
        <f t="shared" si="36"/>
        <v>0</v>
      </c>
      <c r="K111" s="41">
        <f t="shared" si="36"/>
        <v>0</v>
      </c>
      <c r="L111" s="41">
        <f t="shared" si="36"/>
        <v>0</v>
      </c>
      <c r="M111" s="40"/>
    </row>
    <row r="112" spans="1:13" ht="20.25" customHeight="1">
      <c r="A112" s="39"/>
      <c r="B112" s="40"/>
      <c r="C112" s="40"/>
      <c r="D112" s="41">
        <v>2014</v>
      </c>
      <c r="E112" s="41">
        <f t="shared" si="36"/>
        <v>0</v>
      </c>
      <c r="F112" s="41">
        <f t="shared" si="36"/>
        <v>0</v>
      </c>
      <c r="G112" s="41">
        <f t="shared" si="36"/>
        <v>0</v>
      </c>
      <c r="H112" s="41">
        <f t="shared" si="36"/>
        <v>0</v>
      </c>
      <c r="I112" s="41">
        <f t="shared" si="36"/>
        <v>0</v>
      </c>
      <c r="J112" s="41">
        <f t="shared" si="36"/>
        <v>0</v>
      </c>
      <c r="K112" s="41">
        <f t="shared" si="36"/>
        <v>0</v>
      </c>
      <c r="L112" s="41">
        <f t="shared" si="36"/>
        <v>0</v>
      </c>
      <c r="M112" s="40"/>
    </row>
    <row r="113" spans="1:13" ht="20.25" customHeight="1">
      <c r="A113" s="39" t="s">
        <v>142</v>
      </c>
      <c r="B113" s="40" t="s">
        <v>143</v>
      </c>
      <c r="C113" s="40" t="s">
        <v>130</v>
      </c>
      <c r="D113" s="41" t="s">
        <v>122</v>
      </c>
      <c r="E113" s="41">
        <f>SUM(E114:E115)</f>
        <v>0</v>
      </c>
      <c r="F113" s="41">
        <f aca="true" t="shared" si="37" ref="F113:L113">SUM(F114:F115)</f>
        <v>0</v>
      </c>
      <c r="G113" s="41">
        <f t="shared" si="37"/>
        <v>0</v>
      </c>
      <c r="H113" s="41">
        <f t="shared" si="37"/>
        <v>0</v>
      </c>
      <c r="I113" s="41">
        <f t="shared" si="37"/>
        <v>0</v>
      </c>
      <c r="J113" s="41">
        <f t="shared" si="37"/>
        <v>0</v>
      </c>
      <c r="K113" s="41">
        <f t="shared" si="37"/>
        <v>0</v>
      </c>
      <c r="L113" s="41">
        <f t="shared" si="37"/>
        <v>0</v>
      </c>
      <c r="M113" s="40"/>
    </row>
    <row r="114" spans="1:13" ht="20.25" customHeight="1">
      <c r="A114" s="39"/>
      <c r="B114" s="40"/>
      <c r="C114" s="40"/>
      <c r="D114" s="41">
        <v>2013</v>
      </c>
      <c r="E114" s="41">
        <f>G114+I114+K114</f>
        <v>0</v>
      </c>
      <c r="F114" s="41">
        <f>H114+J114+L114</f>
        <v>0</v>
      </c>
      <c r="G114" s="41"/>
      <c r="H114" s="41"/>
      <c r="I114" s="41"/>
      <c r="J114" s="41"/>
      <c r="K114" s="41"/>
      <c r="L114" s="41"/>
      <c r="M114" s="43"/>
    </row>
    <row r="115" spans="1:13" ht="20.25" customHeight="1">
      <c r="A115" s="39"/>
      <c r="B115" s="40"/>
      <c r="C115" s="40"/>
      <c r="D115" s="41">
        <v>2014</v>
      </c>
      <c r="E115" s="41">
        <f>G115+I115+K115</f>
        <v>0</v>
      </c>
      <c r="F115" s="41">
        <f>H115+J115+L115</f>
        <v>0</v>
      </c>
      <c r="G115" s="41"/>
      <c r="H115" s="41"/>
      <c r="I115" s="41"/>
      <c r="J115" s="41"/>
      <c r="K115" s="41"/>
      <c r="L115" s="41"/>
      <c r="M115" s="43"/>
    </row>
    <row r="116" spans="1:13" ht="20.25" customHeight="1">
      <c r="A116" s="39">
        <v>4</v>
      </c>
      <c r="B116" s="40" t="s">
        <v>144</v>
      </c>
      <c r="C116" s="45"/>
      <c r="D116" s="41" t="s">
        <v>122</v>
      </c>
      <c r="E116" s="41">
        <f aca="true" t="shared" si="38" ref="E116:L118">E120+E123+E126+E129+E132+E136+E140+E144+E148+E151+E154+E157+E161+E164+E167+E170+E173+E176+E179+E182+E186</f>
        <v>95477.39999999998</v>
      </c>
      <c r="F116" s="41">
        <f t="shared" si="38"/>
        <v>49115.5</v>
      </c>
      <c r="G116" s="41">
        <f t="shared" si="38"/>
        <v>58816.59999999999</v>
      </c>
      <c r="H116" s="41">
        <f t="shared" si="38"/>
        <v>40188.8</v>
      </c>
      <c r="I116" s="41">
        <f t="shared" si="38"/>
        <v>33401.8</v>
      </c>
      <c r="J116" s="41">
        <f t="shared" si="38"/>
        <v>8735.2</v>
      </c>
      <c r="K116" s="41">
        <f t="shared" si="38"/>
        <v>100</v>
      </c>
      <c r="L116" s="41">
        <f t="shared" si="38"/>
        <v>191.5</v>
      </c>
      <c r="M116" s="40"/>
    </row>
    <row r="117" spans="1:13" ht="20.25" customHeight="1">
      <c r="A117" s="39"/>
      <c r="B117" s="40"/>
      <c r="C117" s="46"/>
      <c r="D117" s="41">
        <v>2013</v>
      </c>
      <c r="E117" s="41">
        <f t="shared" si="38"/>
        <v>33074.2</v>
      </c>
      <c r="F117" s="41">
        <f t="shared" si="38"/>
        <v>27388.9</v>
      </c>
      <c r="G117" s="41">
        <f t="shared" si="38"/>
        <v>26270.400000000005</v>
      </c>
      <c r="H117" s="41">
        <f t="shared" si="38"/>
        <v>22799.2</v>
      </c>
      <c r="I117" s="41">
        <f t="shared" si="38"/>
        <v>6703.8</v>
      </c>
      <c r="J117" s="41">
        <f t="shared" si="38"/>
        <v>4398.2</v>
      </c>
      <c r="K117" s="41">
        <f t="shared" si="38"/>
        <v>100</v>
      </c>
      <c r="L117" s="41">
        <f t="shared" si="38"/>
        <v>191.5</v>
      </c>
      <c r="M117" s="40"/>
    </row>
    <row r="118" spans="1:13" ht="20.25" customHeight="1">
      <c r="A118" s="39"/>
      <c r="B118" s="40"/>
      <c r="C118" s="46"/>
      <c r="D118" s="41">
        <v>2014</v>
      </c>
      <c r="E118" s="41">
        <f t="shared" si="38"/>
        <v>35144.2</v>
      </c>
      <c r="F118" s="41">
        <f t="shared" si="38"/>
        <v>20900.600000000006</v>
      </c>
      <c r="G118" s="41">
        <f t="shared" si="38"/>
        <v>24076.2</v>
      </c>
      <c r="H118" s="41">
        <f t="shared" si="38"/>
        <v>17089.600000000002</v>
      </c>
      <c r="I118" s="41">
        <f t="shared" si="38"/>
        <v>11068</v>
      </c>
      <c r="J118" s="41">
        <f t="shared" si="38"/>
        <v>3811.0000000000005</v>
      </c>
      <c r="K118" s="41">
        <f t="shared" si="38"/>
        <v>0</v>
      </c>
      <c r="L118" s="41">
        <f t="shared" si="38"/>
        <v>0</v>
      </c>
      <c r="M118" s="40"/>
    </row>
    <row r="119" spans="1:13" s="44" customFormat="1" ht="20.25" customHeight="1">
      <c r="A119" s="42"/>
      <c r="B119" s="43"/>
      <c r="C119" s="46"/>
      <c r="D119" s="41">
        <v>2015</v>
      </c>
      <c r="E119" s="41">
        <f>G119+I119+K119</f>
        <v>27259</v>
      </c>
      <c r="F119" s="41">
        <f>H119+J119+L119</f>
        <v>1334.6</v>
      </c>
      <c r="G119" s="41">
        <f>G135+G139+G143+G147+G160+G185+G189</f>
        <v>11470</v>
      </c>
      <c r="H119" s="41">
        <f aca="true" t="shared" si="39" ref="H119:L119">H135+H139+H143+H147+H160+H185+H189</f>
        <v>708.6</v>
      </c>
      <c r="I119" s="41">
        <f t="shared" si="39"/>
        <v>15789</v>
      </c>
      <c r="J119" s="41">
        <f t="shared" si="39"/>
        <v>626</v>
      </c>
      <c r="K119" s="41">
        <f t="shared" si="39"/>
        <v>0</v>
      </c>
      <c r="L119" s="41">
        <f t="shared" si="39"/>
        <v>0</v>
      </c>
      <c r="M119" s="43"/>
    </row>
    <row r="120" spans="1:13" ht="90" customHeight="1">
      <c r="A120" s="39" t="s">
        <v>145</v>
      </c>
      <c r="B120" s="40" t="s">
        <v>146</v>
      </c>
      <c r="C120" s="40" t="s">
        <v>126</v>
      </c>
      <c r="D120" s="41" t="s">
        <v>122</v>
      </c>
      <c r="E120" s="41">
        <f>SUM(E121:E122)</f>
        <v>3345.2999999999997</v>
      </c>
      <c r="F120" s="41">
        <f aca="true" t="shared" si="40" ref="F120:L120">SUM(F121:F122)</f>
        <v>3238.8</v>
      </c>
      <c r="G120" s="41">
        <f t="shared" si="40"/>
        <v>2341.7</v>
      </c>
      <c r="H120" s="41">
        <f t="shared" si="40"/>
        <v>3066.4</v>
      </c>
      <c r="I120" s="41">
        <f t="shared" si="40"/>
        <v>1003.6</v>
      </c>
      <c r="J120" s="41">
        <f t="shared" si="40"/>
        <v>172.4</v>
      </c>
      <c r="K120" s="41">
        <f t="shared" si="40"/>
        <v>0</v>
      </c>
      <c r="L120" s="41">
        <f t="shared" si="40"/>
        <v>0</v>
      </c>
      <c r="M120" s="40" t="s">
        <v>127</v>
      </c>
    </row>
    <row r="121" spans="1:13" ht="32.25" customHeight="1">
      <c r="A121" s="39"/>
      <c r="B121" s="40"/>
      <c r="C121" s="40"/>
      <c r="D121" s="41">
        <v>2013</v>
      </c>
      <c r="E121" s="41">
        <f>G121+I121+K121</f>
        <v>3345.2999999999997</v>
      </c>
      <c r="F121" s="41">
        <f>H121+J121+L121</f>
        <v>3238.8</v>
      </c>
      <c r="G121" s="41">
        <v>2341.7</v>
      </c>
      <c r="H121" s="41">
        <v>3066.4</v>
      </c>
      <c r="I121" s="41">
        <v>1003.6</v>
      </c>
      <c r="J121" s="41">
        <v>172.4</v>
      </c>
      <c r="K121" s="41"/>
      <c r="L121" s="41"/>
      <c r="M121" s="43"/>
    </row>
    <row r="122" spans="1:13" ht="20.25" customHeight="1">
      <c r="A122" s="39"/>
      <c r="B122" s="40"/>
      <c r="C122" s="40"/>
      <c r="D122" s="41">
        <v>2014</v>
      </c>
      <c r="E122" s="41">
        <f>G122+I122+K122</f>
        <v>0</v>
      </c>
      <c r="F122" s="41">
        <f>H122+J122+L122</f>
        <v>0</v>
      </c>
      <c r="G122" s="41"/>
      <c r="H122" s="41"/>
      <c r="I122" s="41"/>
      <c r="J122" s="41"/>
      <c r="K122" s="41"/>
      <c r="L122" s="41"/>
      <c r="M122" s="43"/>
    </row>
    <row r="123" spans="1:13" ht="20.25" customHeight="1">
      <c r="A123" s="39" t="s">
        <v>147</v>
      </c>
      <c r="B123" s="40" t="s">
        <v>148</v>
      </c>
      <c r="C123" s="40" t="s">
        <v>126</v>
      </c>
      <c r="D123" s="41" t="s">
        <v>122</v>
      </c>
      <c r="E123" s="41">
        <f>SUM(E124:E125)</f>
        <v>13879</v>
      </c>
      <c r="F123" s="41">
        <f aca="true" t="shared" si="41" ref="F123:L123">SUM(F124:F125)</f>
        <v>12489.6</v>
      </c>
      <c r="G123" s="41">
        <f t="shared" si="41"/>
        <v>9742.3</v>
      </c>
      <c r="H123" s="41">
        <f t="shared" si="41"/>
        <v>11865.1</v>
      </c>
      <c r="I123" s="41">
        <f t="shared" si="41"/>
        <v>4136.7</v>
      </c>
      <c r="J123" s="41">
        <f t="shared" si="41"/>
        <v>624.5</v>
      </c>
      <c r="K123" s="41">
        <f t="shared" si="41"/>
        <v>0</v>
      </c>
      <c r="L123" s="41">
        <f t="shared" si="41"/>
        <v>0</v>
      </c>
      <c r="M123" s="40"/>
    </row>
    <row r="124" spans="1:13" ht="20.25" customHeight="1">
      <c r="A124" s="39"/>
      <c r="B124" s="40"/>
      <c r="C124" s="40"/>
      <c r="D124" s="41">
        <v>2013</v>
      </c>
      <c r="E124" s="41">
        <f>G124+I124+K124</f>
        <v>0</v>
      </c>
      <c r="F124" s="41">
        <f>H124+J124+L124</f>
        <v>0</v>
      </c>
      <c r="G124" s="41"/>
      <c r="H124" s="41"/>
      <c r="I124" s="41"/>
      <c r="J124" s="41"/>
      <c r="K124" s="41"/>
      <c r="L124" s="41"/>
      <c r="M124" s="40"/>
    </row>
    <row r="125" spans="1:13" ht="21" customHeight="1">
      <c r="A125" s="39"/>
      <c r="B125" s="40"/>
      <c r="C125" s="40"/>
      <c r="D125" s="41">
        <v>2014</v>
      </c>
      <c r="E125" s="41">
        <f>G125+I125+K125</f>
        <v>13879</v>
      </c>
      <c r="F125" s="41">
        <f>H125+J125+L125</f>
        <v>12489.6</v>
      </c>
      <c r="G125" s="41">
        <v>9742.3</v>
      </c>
      <c r="H125" s="41">
        <v>11865.1</v>
      </c>
      <c r="I125" s="41">
        <v>4136.7</v>
      </c>
      <c r="J125" s="41">
        <v>624.5</v>
      </c>
      <c r="K125" s="41"/>
      <c r="L125" s="41"/>
      <c r="M125" s="40"/>
    </row>
    <row r="126" spans="1:13" ht="20.25" customHeight="1">
      <c r="A126" s="39" t="s">
        <v>149</v>
      </c>
      <c r="B126" s="40" t="s">
        <v>150</v>
      </c>
      <c r="C126" s="40" t="s">
        <v>126</v>
      </c>
      <c r="D126" s="41" t="s">
        <v>122</v>
      </c>
      <c r="E126" s="41">
        <f>SUM(E127:E128)</f>
        <v>1213.9</v>
      </c>
      <c r="F126" s="41">
        <f aca="true" t="shared" si="42" ref="F126:L126">SUM(F127:F128)</f>
        <v>1217.6000000000001</v>
      </c>
      <c r="G126" s="41">
        <f t="shared" si="42"/>
        <v>849.7</v>
      </c>
      <c r="H126" s="41">
        <f t="shared" si="42"/>
        <v>1153.2</v>
      </c>
      <c r="I126" s="41">
        <f t="shared" si="42"/>
        <v>364.2</v>
      </c>
      <c r="J126" s="41">
        <f t="shared" si="42"/>
        <v>64.4</v>
      </c>
      <c r="K126" s="41">
        <f t="shared" si="42"/>
        <v>0</v>
      </c>
      <c r="L126" s="41">
        <f t="shared" si="42"/>
        <v>0</v>
      </c>
      <c r="M126" s="40"/>
    </row>
    <row r="127" spans="1:13" ht="20.25" customHeight="1">
      <c r="A127" s="39"/>
      <c r="B127" s="40"/>
      <c r="C127" s="40"/>
      <c r="D127" s="41">
        <v>2013</v>
      </c>
      <c r="E127" s="41">
        <f>G127+I127+K127</f>
        <v>0</v>
      </c>
      <c r="F127" s="41">
        <f>H127+J127+L127</f>
        <v>0</v>
      </c>
      <c r="G127" s="41"/>
      <c r="H127" s="41"/>
      <c r="I127" s="41"/>
      <c r="J127" s="41"/>
      <c r="K127" s="41"/>
      <c r="L127" s="41"/>
      <c r="M127" s="43"/>
    </row>
    <row r="128" spans="1:13" ht="45" customHeight="1">
      <c r="A128" s="39"/>
      <c r="B128" s="40"/>
      <c r="C128" s="40"/>
      <c r="D128" s="41">
        <v>2014</v>
      </c>
      <c r="E128" s="41">
        <f>G128+I128+K128</f>
        <v>1213.9</v>
      </c>
      <c r="F128" s="41">
        <f>H128+J128+L128</f>
        <v>1217.6000000000001</v>
      </c>
      <c r="G128" s="41">
        <v>849.7</v>
      </c>
      <c r="H128" s="41">
        <v>1153.2</v>
      </c>
      <c r="I128" s="41">
        <v>364.2</v>
      </c>
      <c r="J128" s="41">
        <v>64.4</v>
      </c>
      <c r="K128" s="41"/>
      <c r="L128" s="41"/>
      <c r="M128" s="43"/>
    </row>
    <row r="129" spans="1:13" ht="20.25" customHeight="1">
      <c r="A129" s="39" t="s">
        <v>151</v>
      </c>
      <c r="B129" s="40" t="s">
        <v>152</v>
      </c>
      <c r="C129" s="40" t="s">
        <v>126</v>
      </c>
      <c r="D129" s="41" t="s">
        <v>122</v>
      </c>
      <c r="E129" s="41">
        <f>SUM(E130:E131)</f>
        <v>1000</v>
      </c>
      <c r="F129" s="41">
        <f aca="true" t="shared" si="43" ref="F129:L129">SUM(F130:F131)</f>
        <v>1000</v>
      </c>
      <c r="G129" s="41">
        <f t="shared" si="43"/>
        <v>1000</v>
      </c>
      <c r="H129" s="41">
        <f t="shared" si="43"/>
        <v>1000</v>
      </c>
      <c r="I129" s="41">
        <f t="shared" si="43"/>
        <v>0</v>
      </c>
      <c r="J129" s="41">
        <f t="shared" si="43"/>
        <v>0</v>
      </c>
      <c r="K129" s="41">
        <f t="shared" si="43"/>
        <v>0</v>
      </c>
      <c r="L129" s="41">
        <f t="shared" si="43"/>
        <v>0</v>
      </c>
      <c r="M129" s="40"/>
    </row>
    <row r="130" spans="1:13" ht="20.25" customHeight="1">
      <c r="A130" s="39"/>
      <c r="B130" s="40"/>
      <c r="C130" s="40"/>
      <c r="D130" s="41">
        <v>2013</v>
      </c>
      <c r="E130" s="41">
        <f>G130+I130+K130</f>
        <v>1000</v>
      </c>
      <c r="F130" s="41">
        <f>H130+J130+L130</f>
        <v>1000</v>
      </c>
      <c r="G130" s="41">
        <v>1000</v>
      </c>
      <c r="H130" s="41">
        <v>1000</v>
      </c>
      <c r="I130" s="41"/>
      <c r="J130" s="41"/>
      <c r="K130" s="41"/>
      <c r="L130" s="41"/>
      <c r="M130" s="40"/>
    </row>
    <row r="131" spans="1:13" ht="20.25" customHeight="1">
      <c r="A131" s="39"/>
      <c r="B131" s="40"/>
      <c r="C131" s="40"/>
      <c r="D131" s="41">
        <v>2014</v>
      </c>
      <c r="E131" s="41">
        <f>G131+I131+K131</f>
        <v>0</v>
      </c>
      <c r="F131" s="41">
        <f>H131+J131+L131</f>
        <v>0</v>
      </c>
      <c r="G131" s="41"/>
      <c r="H131" s="41"/>
      <c r="I131" s="41"/>
      <c r="J131" s="41"/>
      <c r="K131" s="41"/>
      <c r="L131" s="41"/>
      <c r="M131" s="40"/>
    </row>
    <row r="132" spans="1:13" ht="60.75" customHeight="1">
      <c r="A132" s="39" t="s">
        <v>153</v>
      </c>
      <c r="B132" s="40" t="s">
        <v>154</v>
      </c>
      <c r="C132" s="40" t="s">
        <v>155</v>
      </c>
      <c r="D132" s="41" t="s">
        <v>122</v>
      </c>
      <c r="E132" s="41">
        <f>SUM(E133:E135)</f>
        <v>24489.3</v>
      </c>
      <c r="F132" s="41">
        <f>SUM(F133:F135)</f>
        <v>9406.6</v>
      </c>
      <c r="G132" s="41">
        <f aca="true" t="shared" si="44" ref="G132:L132">SUM(G133:G135)</f>
        <v>17142.5</v>
      </c>
      <c r="H132" s="41">
        <f t="shared" si="44"/>
        <v>5052.8</v>
      </c>
      <c r="I132" s="41">
        <f t="shared" si="44"/>
        <v>7346.8</v>
      </c>
      <c r="J132" s="41">
        <f t="shared" si="44"/>
        <v>4353.8</v>
      </c>
      <c r="K132" s="41">
        <f t="shared" si="44"/>
        <v>0</v>
      </c>
      <c r="L132" s="41">
        <f t="shared" si="44"/>
        <v>0</v>
      </c>
      <c r="M132" s="40" t="s">
        <v>127</v>
      </c>
    </row>
    <row r="133" spans="1:13" ht="20.25" customHeight="1">
      <c r="A133" s="39"/>
      <c r="B133" s="40"/>
      <c r="C133" s="40"/>
      <c r="D133" s="41">
        <v>2013</v>
      </c>
      <c r="E133" s="41">
        <f aca="true" t="shared" si="45" ref="E133:F135">G133+I133+K133</f>
        <v>5023.2</v>
      </c>
      <c r="F133" s="41">
        <f t="shared" si="45"/>
        <v>5023.2</v>
      </c>
      <c r="G133" s="41">
        <v>3516.2</v>
      </c>
      <c r="H133" s="41">
        <v>3516.2</v>
      </c>
      <c r="I133" s="41">
        <v>1507</v>
      </c>
      <c r="J133" s="41">
        <v>1507</v>
      </c>
      <c r="K133" s="41"/>
      <c r="L133" s="41"/>
      <c r="M133" s="43"/>
    </row>
    <row r="134" spans="1:13" ht="42" customHeight="1">
      <c r="A134" s="39"/>
      <c r="B134" s="40"/>
      <c r="C134" s="40"/>
      <c r="D134" s="41">
        <v>2014</v>
      </c>
      <c r="E134" s="41">
        <f t="shared" si="45"/>
        <v>9866.1</v>
      </c>
      <c r="F134" s="41">
        <f t="shared" si="45"/>
        <v>4383.400000000001</v>
      </c>
      <c r="G134" s="41">
        <v>6906.3</v>
      </c>
      <c r="H134" s="41">
        <f>6630.6-5094</f>
        <v>1536.6000000000004</v>
      </c>
      <c r="I134" s="41">
        <v>2959.8</v>
      </c>
      <c r="J134" s="41">
        <v>2846.8</v>
      </c>
      <c r="K134" s="41"/>
      <c r="L134" s="41"/>
      <c r="M134" s="43"/>
    </row>
    <row r="135" spans="1:13" s="14" customFormat="1" ht="42" customHeight="1">
      <c r="A135" s="47"/>
      <c r="B135" s="43"/>
      <c r="C135" s="48"/>
      <c r="D135" s="41">
        <v>2015</v>
      </c>
      <c r="E135" s="41">
        <f t="shared" si="45"/>
        <v>9600</v>
      </c>
      <c r="F135" s="41">
        <f t="shared" si="45"/>
        <v>0</v>
      </c>
      <c r="G135" s="41">
        <v>6720</v>
      </c>
      <c r="H135" s="41"/>
      <c r="I135" s="41">
        <v>2880</v>
      </c>
      <c r="J135" s="41"/>
      <c r="K135" s="41"/>
      <c r="L135" s="41"/>
      <c r="M135" s="43"/>
    </row>
    <row r="136" spans="1:13" ht="251.25" customHeight="1">
      <c r="A136" s="49" t="s">
        <v>156</v>
      </c>
      <c r="B136" s="40" t="s">
        <v>157</v>
      </c>
      <c r="C136" s="50" t="s">
        <v>155</v>
      </c>
      <c r="D136" s="41" t="s">
        <v>122</v>
      </c>
      <c r="E136" s="41">
        <f>SUM(E137:E139)</f>
        <v>19354</v>
      </c>
      <c r="F136" s="41">
        <f aca="true" t="shared" si="46" ref="F136:L136">SUM(F137:F139)</f>
        <v>11191.3</v>
      </c>
      <c r="G136" s="41">
        <f t="shared" si="46"/>
        <v>12854</v>
      </c>
      <c r="H136" s="41">
        <f t="shared" si="46"/>
        <v>10665.3</v>
      </c>
      <c r="I136" s="41">
        <f t="shared" si="46"/>
        <v>6500</v>
      </c>
      <c r="J136" s="41">
        <f t="shared" si="46"/>
        <v>526</v>
      </c>
      <c r="K136" s="41">
        <f t="shared" si="46"/>
        <v>0</v>
      </c>
      <c r="L136" s="41">
        <f t="shared" si="46"/>
        <v>0</v>
      </c>
      <c r="M136" s="40"/>
    </row>
    <row r="137" spans="1:13" ht="20.25" customHeight="1">
      <c r="A137" s="49"/>
      <c r="B137" s="43" t="s">
        <v>158</v>
      </c>
      <c r="C137" s="50"/>
      <c r="D137" s="41">
        <v>2013</v>
      </c>
      <c r="E137" s="41">
        <f aca="true" t="shared" si="47" ref="E137:F139">G137+I137+K137</f>
        <v>9654</v>
      </c>
      <c r="F137" s="41">
        <f t="shared" si="47"/>
        <v>8807.4</v>
      </c>
      <c r="G137" s="41">
        <f>681.3+8972.7</f>
        <v>9654</v>
      </c>
      <c r="H137" s="41">
        <v>8807.4</v>
      </c>
      <c r="I137" s="41"/>
      <c r="J137" s="41"/>
      <c r="K137" s="41"/>
      <c r="L137" s="41"/>
      <c r="M137" s="40"/>
    </row>
    <row r="138" spans="1:13" ht="18.75" customHeight="1">
      <c r="A138" s="49"/>
      <c r="B138" s="43"/>
      <c r="C138" s="50"/>
      <c r="D138" s="41">
        <v>2014</v>
      </c>
      <c r="E138" s="41">
        <f t="shared" si="47"/>
        <v>5700</v>
      </c>
      <c r="F138" s="41">
        <f t="shared" si="47"/>
        <v>1557.9</v>
      </c>
      <c r="G138" s="41">
        <v>3200</v>
      </c>
      <c r="H138" s="41">
        <v>1557.9</v>
      </c>
      <c r="I138" s="41">
        <v>2500</v>
      </c>
      <c r="J138" s="41">
        <v>0</v>
      </c>
      <c r="K138" s="41"/>
      <c r="L138" s="41"/>
      <c r="M138" s="40"/>
    </row>
    <row r="139" spans="1:13" s="14" customFormat="1" ht="18.75" customHeight="1">
      <c r="A139" s="51"/>
      <c r="B139" s="43"/>
      <c r="C139" s="48"/>
      <c r="D139" s="41">
        <v>2015</v>
      </c>
      <c r="E139" s="41">
        <f t="shared" si="47"/>
        <v>4000</v>
      </c>
      <c r="F139" s="41">
        <f t="shared" si="47"/>
        <v>826</v>
      </c>
      <c r="G139" s="41"/>
      <c r="H139" s="41">
        <v>300</v>
      </c>
      <c r="I139" s="41">
        <v>4000</v>
      </c>
      <c r="J139" s="41">
        <v>526</v>
      </c>
      <c r="K139" s="41"/>
      <c r="L139" s="41"/>
      <c r="M139" s="43"/>
    </row>
    <row r="140" spans="1:13" ht="20.25" customHeight="1">
      <c r="A140" s="52" t="s">
        <v>159</v>
      </c>
      <c r="B140" s="53" t="s">
        <v>160</v>
      </c>
      <c r="C140" s="19" t="s">
        <v>155</v>
      </c>
      <c r="D140" s="41" t="s">
        <v>122</v>
      </c>
      <c r="E140" s="41">
        <f>SUM(E141:E143)</f>
        <v>3759.9</v>
      </c>
      <c r="F140" s="41">
        <f aca="true" t="shared" si="48" ref="F140:L140">SUM(F141:F143)</f>
        <v>0</v>
      </c>
      <c r="G140" s="41">
        <f t="shared" si="48"/>
        <v>2631.9</v>
      </c>
      <c r="H140" s="41">
        <f t="shared" si="48"/>
        <v>0</v>
      </c>
      <c r="I140" s="41">
        <f t="shared" si="48"/>
        <v>1128</v>
      </c>
      <c r="J140" s="41">
        <f t="shared" si="48"/>
        <v>0</v>
      </c>
      <c r="K140" s="41">
        <f t="shared" si="48"/>
        <v>0</v>
      </c>
      <c r="L140" s="41">
        <f t="shared" si="48"/>
        <v>0</v>
      </c>
      <c r="M140" s="40"/>
    </row>
    <row r="141" spans="1:13" ht="20.25" customHeight="1">
      <c r="A141" s="52"/>
      <c r="B141" s="53"/>
      <c r="C141" s="53"/>
      <c r="D141" s="41">
        <v>2013</v>
      </c>
      <c r="E141" s="41">
        <f>G141+I141+K141</f>
        <v>0</v>
      </c>
      <c r="F141" s="41">
        <f>H141+J141+L141</f>
        <v>0</v>
      </c>
      <c r="G141" s="41"/>
      <c r="H141" s="41"/>
      <c r="I141" s="41"/>
      <c r="J141" s="41"/>
      <c r="K141" s="41"/>
      <c r="L141" s="41"/>
      <c r="M141" s="43"/>
    </row>
    <row r="142" spans="1:13" ht="33" customHeight="1">
      <c r="A142" s="52"/>
      <c r="B142" s="53"/>
      <c r="C142" s="53"/>
      <c r="D142" s="41">
        <v>2014</v>
      </c>
      <c r="E142" s="41">
        <f>G142+I142+K142</f>
        <v>1259.9</v>
      </c>
      <c r="F142" s="41">
        <f>H142+J142+L142</f>
        <v>0</v>
      </c>
      <c r="G142" s="41">
        <v>881.9</v>
      </c>
      <c r="H142" s="41">
        <v>0</v>
      </c>
      <c r="I142" s="41">
        <v>378</v>
      </c>
      <c r="J142" s="41">
        <v>0</v>
      </c>
      <c r="K142" s="41"/>
      <c r="L142" s="41"/>
      <c r="M142" s="43"/>
    </row>
    <row r="143" spans="1:13" s="14" customFormat="1" ht="31.5" customHeight="1">
      <c r="A143" s="52"/>
      <c r="B143" s="53"/>
      <c r="C143" s="53"/>
      <c r="D143" s="41">
        <v>2015</v>
      </c>
      <c r="E143" s="41">
        <f>G143+I143+K143</f>
        <v>2500</v>
      </c>
      <c r="F143" s="41"/>
      <c r="G143" s="41">
        <v>1750</v>
      </c>
      <c r="H143" s="41"/>
      <c r="I143" s="41">
        <v>750</v>
      </c>
      <c r="J143" s="41"/>
      <c r="K143" s="41"/>
      <c r="L143" s="41"/>
      <c r="M143" s="43"/>
    </row>
    <row r="144" spans="1:13" ht="20.25" customHeight="1">
      <c r="A144" s="28" t="s">
        <v>161</v>
      </c>
      <c r="B144" s="40" t="s">
        <v>162</v>
      </c>
      <c r="C144" s="40" t="s">
        <v>155</v>
      </c>
      <c r="D144" s="41" t="s">
        <v>122</v>
      </c>
      <c r="E144" s="41">
        <f>SUM(E145:E147)</f>
        <v>6280</v>
      </c>
      <c r="F144" s="41">
        <f aca="true" t="shared" si="49" ref="F144:L144">SUM(F145:F147)</f>
        <v>472.9</v>
      </c>
      <c r="G144" s="41">
        <f t="shared" si="49"/>
        <v>3206</v>
      </c>
      <c r="H144" s="41">
        <f t="shared" si="49"/>
        <v>0</v>
      </c>
      <c r="I144" s="41">
        <f t="shared" si="49"/>
        <v>2974</v>
      </c>
      <c r="J144" s="41">
        <f t="shared" si="49"/>
        <v>281.4</v>
      </c>
      <c r="K144" s="41">
        <f t="shared" si="49"/>
        <v>100</v>
      </c>
      <c r="L144" s="41">
        <f t="shared" si="49"/>
        <v>191.5</v>
      </c>
      <c r="M144" s="40"/>
    </row>
    <row r="145" spans="1:13" ht="20.25" customHeight="1">
      <c r="A145" s="28"/>
      <c r="B145" s="40"/>
      <c r="C145" s="40"/>
      <c r="D145" s="41">
        <v>2013</v>
      </c>
      <c r="E145" s="41">
        <f aca="true" t="shared" si="50" ref="E145:F147">G145+I145+K145</f>
        <v>4780</v>
      </c>
      <c r="F145" s="41">
        <f t="shared" si="50"/>
        <v>472.9</v>
      </c>
      <c r="G145" s="41">
        <v>3206</v>
      </c>
      <c r="H145" s="41">
        <v>0</v>
      </c>
      <c r="I145" s="41">
        <v>1474</v>
      </c>
      <c r="J145" s="41">
        <v>281.4</v>
      </c>
      <c r="K145" s="41">
        <v>100</v>
      </c>
      <c r="L145" s="41">
        <v>191.5</v>
      </c>
      <c r="M145" s="40"/>
    </row>
    <row r="146" spans="1:13" ht="76.5" customHeight="1">
      <c r="A146" s="28"/>
      <c r="B146" s="40"/>
      <c r="C146" s="40"/>
      <c r="D146" s="41">
        <v>2014</v>
      </c>
      <c r="E146" s="41">
        <f t="shared" si="50"/>
        <v>0</v>
      </c>
      <c r="F146" s="41">
        <f t="shared" si="50"/>
        <v>0</v>
      </c>
      <c r="G146" s="41"/>
      <c r="H146" s="41"/>
      <c r="I146" s="41"/>
      <c r="J146" s="41"/>
      <c r="K146" s="41"/>
      <c r="L146" s="41"/>
      <c r="M146" s="40"/>
    </row>
    <row r="147" spans="1:13" s="14" customFormat="1" ht="34.5" customHeight="1">
      <c r="A147" s="52"/>
      <c r="B147" s="43"/>
      <c r="C147" s="43"/>
      <c r="D147" s="41">
        <v>2015</v>
      </c>
      <c r="E147" s="41">
        <f t="shared" si="50"/>
        <v>1500</v>
      </c>
      <c r="F147" s="41">
        <f t="shared" si="50"/>
        <v>0</v>
      </c>
      <c r="G147" s="41"/>
      <c r="H147" s="41"/>
      <c r="I147" s="41">
        <v>1500</v>
      </c>
      <c r="J147" s="41"/>
      <c r="K147" s="41"/>
      <c r="L147" s="41"/>
      <c r="M147" s="43"/>
    </row>
    <row r="148" spans="1:13" ht="20.25" customHeight="1">
      <c r="A148" s="39" t="s">
        <v>163</v>
      </c>
      <c r="B148" s="40" t="s">
        <v>164</v>
      </c>
      <c r="C148" s="40" t="s">
        <v>126</v>
      </c>
      <c r="D148" s="41" t="s">
        <v>122</v>
      </c>
      <c r="E148" s="41">
        <f>SUM(E149:E150)</f>
        <v>912.7</v>
      </c>
      <c r="F148" s="41">
        <f aca="true" t="shared" si="51" ref="F148:L148">SUM(F149:F150)</f>
        <v>1206</v>
      </c>
      <c r="G148" s="41">
        <f t="shared" si="51"/>
        <v>912.7</v>
      </c>
      <c r="H148" s="41">
        <f t="shared" si="51"/>
        <v>1175.7</v>
      </c>
      <c r="I148" s="41">
        <f t="shared" si="51"/>
        <v>0</v>
      </c>
      <c r="J148" s="41">
        <f t="shared" si="51"/>
        <v>30.3</v>
      </c>
      <c r="K148" s="41">
        <f t="shared" si="51"/>
        <v>0</v>
      </c>
      <c r="L148" s="41">
        <f t="shared" si="51"/>
        <v>0</v>
      </c>
      <c r="M148" s="40"/>
    </row>
    <row r="149" spans="1:13" ht="20.25" customHeight="1">
      <c r="A149" s="39"/>
      <c r="B149" s="40"/>
      <c r="C149" s="40"/>
      <c r="D149" s="41">
        <v>2013</v>
      </c>
      <c r="E149" s="41">
        <f>G149+I149+K149</f>
        <v>912.7</v>
      </c>
      <c r="F149" s="41">
        <f>H149+J149+L149</f>
        <v>1175.7</v>
      </c>
      <c r="G149" s="41">
        <v>912.7</v>
      </c>
      <c r="H149" s="41">
        <v>1175.7</v>
      </c>
      <c r="I149" s="41"/>
      <c r="J149" s="41"/>
      <c r="K149" s="41"/>
      <c r="L149" s="41"/>
      <c r="M149" s="43"/>
    </row>
    <row r="150" spans="1:13" ht="106.5" customHeight="1">
      <c r="A150" s="39"/>
      <c r="B150" s="40"/>
      <c r="C150" s="40"/>
      <c r="D150" s="41">
        <v>2014</v>
      </c>
      <c r="E150" s="41">
        <f>G150+I150+K150</f>
        <v>0</v>
      </c>
      <c r="F150" s="41">
        <f>H150+J150+L150</f>
        <v>30.3</v>
      </c>
      <c r="G150" s="41"/>
      <c r="H150" s="41"/>
      <c r="I150" s="41"/>
      <c r="J150" s="41">
        <v>30.3</v>
      </c>
      <c r="K150" s="41"/>
      <c r="L150" s="41"/>
      <c r="M150" s="43"/>
    </row>
    <row r="151" spans="1:13" ht="20.25" customHeight="1">
      <c r="A151" s="28" t="s">
        <v>165</v>
      </c>
      <c r="B151" s="40" t="s">
        <v>166</v>
      </c>
      <c r="C151" s="40" t="s">
        <v>155</v>
      </c>
      <c r="D151" s="41" t="s">
        <v>122</v>
      </c>
      <c r="E151" s="41">
        <f>SUM(E152:E153)</f>
        <v>1327.4</v>
      </c>
      <c r="F151" s="41">
        <f aca="true" t="shared" si="52" ref="F151:L151">SUM(F152:F153)</f>
        <v>1086</v>
      </c>
      <c r="G151" s="41">
        <f t="shared" si="52"/>
        <v>0</v>
      </c>
      <c r="H151" s="41">
        <f t="shared" si="52"/>
        <v>463.9</v>
      </c>
      <c r="I151" s="41">
        <f t="shared" si="52"/>
        <v>1327.4</v>
      </c>
      <c r="J151" s="41">
        <f t="shared" si="52"/>
        <v>622.1</v>
      </c>
      <c r="K151" s="41">
        <f t="shared" si="52"/>
        <v>0</v>
      </c>
      <c r="L151" s="41">
        <f t="shared" si="52"/>
        <v>0</v>
      </c>
      <c r="M151" s="40"/>
    </row>
    <row r="152" spans="1:13" ht="20.25" customHeight="1">
      <c r="A152" s="28"/>
      <c r="B152" s="40"/>
      <c r="C152" s="40"/>
      <c r="D152" s="41">
        <v>2013</v>
      </c>
      <c r="E152" s="41">
        <f>G152+I152+K152</f>
        <v>748.1</v>
      </c>
      <c r="F152" s="41">
        <f>H152+J152+L152</f>
        <v>622.1</v>
      </c>
      <c r="G152" s="41"/>
      <c r="H152" s="41"/>
      <c r="I152" s="41">
        <v>748.1</v>
      </c>
      <c r="J152" s="41">
        <v>622.1</v>
      </c>
      <c r="K152" s="41"/>
      <c r="L152" s="41"/>
      <c r="M152" s="40"/>
    </row>
    <row r="153" spans="1:13" ht="20.25" customHeight="1">
      <c r="A153" s="28"/>
      <c r="B153" s="40"/>
      <c r="C153" s="40"/>
      <c r="D153" s="41">
        <v>2014</v>
      </c>
      <c r="E153" s="41">
        <f>G153+I153+K153</f>
        <v>579.3</v>
      </c>
      <c r="F153" s="41">
        <f>H153+J153+L153</f>
        <v>463.9</v>
      </c>
      <c r="G153" s="41">
        <v>0</v>
      </c>
      <c r="H153" s="41">
        <v>463.9</v>
      </c>
      <c r="I153" s="41">
        <v>579.3</v>
      </c>
      <c r="J153" s="41">
        <v>0</v>
      </c>
      <c r="K153" s="41"/>
      <c r="L153" s="41"/>
      <c r="M153" s="40"/>
    </row>
    <row r="154" spans="1:13" ht="20.25" customHeight="1">
      <c r="A154" s="28" t="s">
        <v>167</v>
      </c>
      <c r="B154" s="40" t="s">
        <v>168</v>
      </c>
      <c r="C154" s="40" t="s">
        <v>126</v>
      </c>
      <c r="D154" s="41" t="s">
        <v>122</v>
      </c>
      <c r="E154" s="41">
        <f>SUM(E155:E156)</f>
        <v>1476</v>
      </c>
      <c r="F154" s="41">
        <f aca="true" t="shared" si="53" ref="F154:L154">SUM(F155:F156)</f>
        <v>1172.3</v>
      </c>
      <c r="G154" s="41">
        <f t="shared" si="53"/>
        <v>0</v>
      </c>
      <c r="H154" s="41">
        <f t="shared" si="53"/>
        <v>0</v>
      </c>
      <c r="I154" s="41">
        <f t="shared" si="53"/>
        <v>1476</v>
      </c>
      <c r="J154" s="41">
        <f t="shared" si="53"/>
        <v>1172.3</v>
      </c>
      <c r="K154" s="41">
        <f t="shared" si="53"/>
        <v>0</v>
      </c>
      <c r="L154" s="41">
        <f t="shared" si="53"/>
        <v>0</v>
      </c>
      <c r="M154" s="40"/>
    </row>
    <row r="155" spans="1:13" ht="20.25" customHeight="1">
      <c r="A155" s="28"/>
      <c r="B155" s="40"/>
      <c r="C155" s="40"/>
      <c r="D155" s="41">
        <v>2013</v>
      </c>
      <c r="E155" s="41">
        <f>G155+I155+K155</f>
        <v>1476</v>
      </c>
      <c r="F155" s="41">
        <f>H155+J155+L155</f>
        <v>1172.3</v>
      </c>
      <c r="G155" s="41"/>
      <c r="H155" s="41"/>
      <c r="I155" s="41">
        <v>1476</v>
      </c>
      <c r="J155" s="41">
        <v>1172.3</v>
      </c>
      <c r="K155" s="41"/>
      <c r="L155" s="41"/>
      <c r="M155" s="43"/>
    </row>
    <row r="156" spans="1:13" ht="20.25" customHeight="1">
      <c r="A156" s="28"/>
      <c r="B156" s="40"/>
      <c r="C156" s="40"/>
      <c r="D156" s="41">
        <v>2014</v>
      </c>
      <c r="E156" s="41">
        <f>G156+I156+K156</f>
        <v>0</v>
      </c>
      <c r="F156" s="41">
        <f>H156+J156+L156</f>
        <v>0</v>
      </c>
      <c r="G156" s="41"/>
      <c r="H156" s="41"/>
      <c r="I156" s="41"/>
      <c r="J156" s="41"/>
      <c r="K156" s="41"/>
      <c r="L156" s="41"/>
      <c r="M156" s="43"/>
    </row>
    <row r="157" spans="1:13" ht="20.25" customHeight="1">
      <c r="A157" s="28" t="s">
        <v>169</v>
      </c>
      <c r="B157" s="40" t="s">
        <v>170</v>
      </c>
      <c r="C157" s="40" t="s">
        <v>155</v>
      </c>
      <c r="D157" s="41" t="s">
        <v>122</v>
      </c>
      <c r="E157" s="41">
        <f>SUM(E158:E160)</f>
        <v>6371.7</v>
      </c>
      <c r="F157" s="41">
        <f aca="true" t="shared" si="54" ref="F157:L157">SUM(F158:F159)</f>
        <v>1904.9</v>
      </c>
      <c r="G157" s="41">
        <f t="shared" si="54"/>
        <v>3004.7</v>
      </c>
      <c r="H157" s="41">
        <f t="shared" si="54"/>
        <v>1601.9</v>
      </c>
      <c r="I157" s="41">
        <f t="shared" si="54"/>
        <v>208</v>
      </c>
      <c r="J157" s="41">
        <f t="shared" si="54"/>
        <v>303</v>
      </c>
      <c r="K157" s="41">
        <f t="shared" si="54"/>
        <v>0</v>
      </c>
      <c r="L157" s="41">
        <f t="shared" si="54"/>
        <v>0</v>
      </c>
      <c r="M157" s="40"/>
    </row>
    <row r="158" spans="1:13" ht="20.25" customHeight="1">
      <c r="A158" s="28"/>
      <c r="B158" s="40"/>
      <c r="C158" s="40"/>
      <c r="D158" s="41">
        <v>2013</v>
      </c>
      <c r="E158" s="41">
        <f aca="true" t="shared" si="55" ref="E158:F160">G158+I158+K158</f>
        <v>1062.7</v>
      </c>
      <c r="F158" s="41">
        <f t="shared" si="55"/>
        <v>1147</v>
      </c>
      <c r="G158" s="41">
        <v>1004.7</v>
      </c>
      <c r="H158" s="41">
        <v>1089</v>
      </c>
      <c r="I158" s="41">
        <v>58</v>
      </c>
      <c r="J158" s="41">
        <v>58</v>
      </c>
      <c r="K158" s="41"/>
      <c r="L158" s="41"/>
      <c r="M158" s="40"/>
    </row>
    <row r="159" spans="1:13" ht="20.25" customHeight="1">
      <c r="A159" s="28"/>
      <c r="B159" s="40"/>
      <c r="C159" s="40"/>
      <c r="D159" s="41">
        <v>2014</v>
      </c>
      <c r="E159" s="41">
        <f t="shared" si="55"/>
        <v>2150</v>
      </c>
      <c r="F159" s="41">
        <f t="shared" si="55"/>
        <v>757.9</v>
      </c>
      <c r="G159" s="41">
        <v>2000</v>
      </c>
      <c r="H159" s="41">
        <v>512.9</v>
      </c>
      <c r="I159" s="41">
        <v>150</v>
      </c>
      <c r="J159" s="41">
        <v>245</v>
      </c>
      <c r="K159" s="41"/>
      <c r="L159" s="41"/>
      <c r="M159" s="40"/>
    </row>
    <row r="160" spans="1:13" s="14" customFormat="1" ht="20.25" customHeight="1">
      <c r="A160" s="52"/>
      <c r="B160" s="43"/>
      <c r="C160" s="43"/>
      <c r="D160" s="41">
        <v>2015</v>
      </c>
      <c r="E160" s="41">
        <f t="shared" si="55"/>
        <v>3159</v>
      </c>
      <c r="F160" s="41">
        <f t="shared" si="55"/>
        <v>508.6</v>
      </c>
      <c r="G160" s="41">
        <v>3000</v>
      </c>
      <c r="H160" s="41">
        <v>408.6</v>
      </c>
      <c r="I160" s="41">
        <v>159</v>
      </c>
      <c r="J160" s="41">
        <v>100</v>
      </c>
      <c r="K160" s="41"/>
      <c r="L160" s="41"/>
      <c r="M160" s="43"/>
    </row>
    <row r="161" spans="1:13" ht="21" customHeight="1">
      <c r="A161" s="54" t="s">
        <v>171</v>
      </c>
      <c r="B161" s="40" t="s">
        <v>172</v>
      </c>
      <c r="C161" s="55" t="s">
        <v>126</v>
      </c>
      <c r="D161" s="56" t="s">
        <v>122</v>
      </c>
      <c r="E161" s="56">
        <f>SUM(E162:E163)</f>
        <v>1156.4</v>
      </c>
      <c r="F161" s="56">
        <f aca="true" t="shared" si="56" ref="F161:L161">SUM(F162:F163)</f>
        <v>1500</v>
      </c>
      <c r="G161" s="56">
        <f t="shared" si="56"/>
        <v>1156.4</v>
      </c>
      <c r="H161" s="56">
        <f t="shared" si="56"/>
        <v>1500</v>
      </c>
      <c r="I161" s="56">
        <f t="shared" si="56"/>
        <v>0</v>
      </c>
      <c r="J161" s="56">
        <f t="shared" si="56"/>
        <v>0</v>
      </c>
      <c r="K161" s="56">
        <f t="shared" si="56"/>
        <v>0</v>
      </c>
      <c r="L161" s="56">
        <f t="shared" si="56"/>
        <v>0</v>
      </c>
      <c r="M161" s="57"/>
    </row>
    <row r="162" spans="1:13" ht="21" customHeight="1">
      <c r="A162" s="54"/>
      <c r="B162" s="40"/>
      <c r="C162" s="55"/>
      <c r="D162" s="56">
        <v>2013</v>
      </c>
      <c r="E162" s="56">
        <f>G162+I162+K162</f>
        <v>1156.4</v>
      </c>
      <c r="F162" s="56">
        <f>H162+J162+L162</f>
        <v>1500</v>
      </c>
      <c r="G162" s="56">
        <v>1156.4</v>
      </c>
      <c r="H162" s="56">
        <v>1500</v>
      </c>
      <c r="I162" s="56"/>
      <c r="J162" s="56"/>
      <c r="K162" s="56"/>
      <c r="L162" s="56"/>
      <c r="M162" s="58"/>
    </row>
    <row r="163" spans="1:13" ht="21" customHeight="1">
      <c r="A163" s="54"/>
      <c r="B163" s="40"/>
      <c r="C163" s="55"/>
      <c r="D163" s="56">
        <v>2014</v>
      </c>
      <c r="E163" s="56">
        <f>G163+I163+K163</f>
        <v>0</v>
      </c>
      <c r="F163" s="56">
        <f>H163+J163+L163</f>
        <v>0</v>
      </c>
      <c r="G163" s="56"/>
      <c r="H163" s="56"/>
      <c r="I163" s="56"/>
      <c r="J163" s="56"/>
      <c r="K163" s="56"/>
      <c r="L163" s="56"/>
      <c r="M163" s="58"/>
    </row>
    <row r="164" spans="1:13" ht="20.25" customHeight="1">
      <c r="A164" s="42" t="s">
        <v>173</v>
      </c>
      <c r="B164" s="40" t="s">
        <v>174</v>
      </c>
      <c r="C164" s="28" t="s">
        <v>175</v>
      </c>
      <c r="D164" s="41" t="s">
        <v>122</v>
      </c>
      <c r="E164" s="41">
        <f>SUM(E165:E166)</f>
        <v>284</v>
      </c>
      <c r="F164" s="41">
        <f aca="true" t="shared" si="57" ref="F164:L164">SUM(F165:F166)</f>
        <v>249.8</v>
      </c>
      <c r="G164" s="41">
        <f t="shared" si="57"/>
        <v>284</v>
      </c>
      <c r="H164" s="41">
        <f t="shared" si="57"/>
        <v>249.8</v>
      </c>
      <c r="I164" s="41">
        <f t="shared" si="57"/>
        <v>0</v>
      </c>
      <c r="J164" s="41">
        <f t="shared" si="57"/>
        <v>0</v>
      </c>
      <c r="K164" s="41">
        <f t="shared" si="57"/>
        <v>0</v>
      </c>
      <c r="L164" s="41">
        <f t="shared" si="57"/>
        <v>0</v>
      </c>
      <c r="M164" s="39"/>
    </row>
    <row r="165" spans="1:13" ht="20.25" customHeight="1">
      <c r="A165" s="42"/>
      <c r="B165" s="40"/>
      <c r="C165" s="28"/>
      <c r="D165" s="41">
        <v>2013</v>
      </c>
      <c r="E165" s="41">
        <f>G165+I165+K165</f>
        <v>284</v>
      </c>
      <c r="F165" s="41">
        <f>H165+J165+L165</f>
        <v>249.8</v>
      </c>
      <c r="G165" s="41">
        <f>219+65</f>
        <v>284</v>
      </c>
      <c r="H165" s="41">
        <v>249.8</v>
      </c>
      <c r="I165" s="41"/>
      <c r="J165" s="41"/>
      <c r="K165" s="41"/>
      <c r="L165" s="41"/>
      <c r="M165" s="39"/>
    </row>
    <row r="166" spans="1:13" ht="43.5" customHeight="1">
      <c r="A166" s="42"/>
      <c r="B166" s="40"/>
      <c r="C166" s="28"/>
      <c r="D166" s="41">
        <v>2014</v>
      </c>
      <c r="E166" s="41">
        <f>G166+I166+K166</f>
        <v>0</v>
      </c>
      <c r="F166" s="41">
        <f>H166+J166+L166</f>
        <v>0</v>
      </c>
      <c r="G166" s="41"/>
      <c r="H166" s="41"/>
      <c r="I166" s="41"/>
      <c r="J166" s="41"/>
      <c r="K166" s="41"/>
      <c r="L166" s="41"/>
      <c r="M166" s="39"/>
    </row>
    <row r="167" spans="1:13" ht="20.25" customHeight="1">
      <c r="A167" s="28" t="s">
        <v>176</v>
      </c>
      <c r="B167" s="40" t="s">
        <v>177</v>
      </c>
      <c r="C167" s="28" t="s">
        <v>126</v>
      </c>
      <c r="D167" s="41" t="s">
        <v>122</v>
      </c>
      <c r="E167" s="41">
        <f>SUM(E168:E169)</f>
        <v>496</v>
      </c>
      <c r="F167" s="41">
        <f aca="true" t="shared" si="58" ref="F167:L167">SUM(F168:F169)</f>
        <v>0</v>
      </c>
      <c r="G167" s="41">
        <f t="shared" si="58"/>
        <v>496</v>
      </c>
      <c r="H167" s="41">
        <f t="shared" si="58"/>
        <v>0</v>
      </c>
      <c r="I167" s="41">
        <f t="shared" si="58"/>
        <v>0</v>
      </c>
      <c r="J167" s="41">
        <f t="shared" si="58"/>
        <v>0</v>
      </c>
      <c r="K167" s="41">
        <f t="shared" si="58"/>
        <v>0</v>
      </c>
      <c r="L167" s="41">
        <f t="shared" si="58"/>
        <v>0</v>
      </c>
      <c r="M167" s="39"/>
    </row>
    <row r="168" spans="1:13" ht="20.25" customHeight="1">
      <c r="A168" s="28"/>
      <c r="B168" s="40"/>
      <c r="C168" s="28"/>
      <c r="D168" s="41">
        <v>2013</v>
      </c>
      <c r="E168" s="41">
        <f>G168+I168+K168</f>
        <v>0</v>
      </c>
      <c r="F168" s="41">
        <f>H168+J168+L168</f>
        <v>0</v>
      </c>
      <c r="G168" s="41"/>
      <c r="H168" s="41"/>
      <c r="I168" s="41"/>
      <c r="J168" s="41"/>
      <c r="K168" s="41"/>
      <c r="L168" s="41"/>
      <c r="M168" s="42"/>
    </row>
    <row r="169" spans="1:13" ht="20.25" customHeight="1">
      <c r="A169" s="28"/>
      <c r="B169" s="40"/>
      <c r="C169" s="28"/>
      <c r="D169" s="41">
        <v>2014</v>
      </c>
      <c r="E169" s="41">
        <f>G169+I169+K169</f>
        <v>496</v>
      </c>
      <c r="F169" s="41">
        <f>H169+J169+L169</f>
        <v>0</v>
      </c>
      <c r="G169" s="41">
        <v>496</v>
      </c>
      <c r="H169" s="41">
        <v>0</v>
      </c>
      <c r="I169" s="41"/>
      <c r="J169" s="41"/>
      <c r="K169" s="41"/>
      <c r="L169" s="41"/>
      <c r="M169" s="42"/>
    </row>
    <row r="170" spans="1:13" ht="20.25" customHeight="1">
      <c r="A170" s="39" t="s">
        <v>178</v>
      </c>
      <c r="B170" s="40" t="s">
        <v>179</v>
      </c>
      <c r="C170" s="39" t="s">
        <v>126</v>
      </c>
      <c r="D170" s="41" t="s">
        <v>122</v>
      </c>
      <c r="E170" s="41">
        <f>SUM(E171:E172)</f>
        <v>437.1</v>
      </c>
      <c r="F170" s="41">
        <f aca="true" t="shared" si="59" ref="F170:L170">SUM(F171:F172)</f>
        <v>585</v>
      </c>
      <c r="G170" s="41">
        <f t="shared" si="59"/>
        <v>0</v>
      </c>
      <c r="H170" s="41">
        <f t="shared" si="59"/>
        <v>0</v>
      </c>
      <c r="I170" s="41">
        <f t="shared" si="59"/>
        <v>437.1</v>
      </c>
      <c r="J170" s="41">
        <f t="shared" si="59"/>
        <v>585</v>
      </c>
      <c r="K170" s="41">
        <f t="shared" si="59"/>
        <v>0</v>
      </c>
      <c r="L170" s="41">
        <f t="shared" si="59"/>
        <v>0</v>
      </c>
      <c r="M170" s="39" t="s">
        <v>180</v>
      </c>
    </row>
    <row r="171" spans="1:13" ht="20.25" customHeight="1">
      <c r="A171" s="39"/>
      <c r="B171" s="40"/>
      <c r="C171" s="39"/>
      <c r="D171" s="41">
        <v>2013</v>
      </c>
      <c r="E171" s="41">
        <f>G171+I171+K171</f>
        <v>437.1</v>
      </c>
      <c r="F171" s="41">
        <f>H171+J171+L171</f>
        <v>585</v>
      </c>
      <c r="G171" s="41"/>
      <c r="H171" s="41"/>
      <c r="I171" s="41">
        <v>437.1</v>
      </c>
      <c r="J171" s="41">
        <v>585</v>
      </c>
      <c r="K171" s="41"/>
      <c r="L171" s="41"/>
      <c r="M171" s="39"/>
    </row>
    <row r="172" spans="1:13" ht="20.25" customHeight="1">
      <c r="A172" s="39"/>
      <c r="B172" s="40"/>
      <c r="C172" s="39"/>
      <c r="D172" s="41">
        <v>2014</v>
      </c>
      <c r="E172" s="41">
        <f>G172+I172+K172</f>
        <v>0</v>
      </c>
      <c r="F172" s="41">
        <f>H172+J172+L172</f>
        <v>0</v>
      </c>
      <c r="G172" s="41"/>
      <c r="H172" s="41"/>
      <c r="I172" s="41"/>
      <c r="J172" s="41"/>
      <c r="K172" s="41"/>
      <c r="L172" s="41"/>
      <c r="M172" s="39"/>
    </row>
    <row r="173" spans="1:13" ht="20.25" customHeight="1">
      <c r="A173" s="39" t="s">
        <v>181</v>
      </c>
      <c r="B173" s="40" t="s">
        <v>182</v>
      </c>
      <c r="C173" s="39" t="s">
        <v>126</v>
      </c>
      <c r="D173" s="41" t="s">
        <v>122</v>
      </c>
      <c r="E173" s="41">
        <f>SUM(E174:E175)</f>
        <v>2000</v>
      </c>
      <c r="F173" s="41">
        <f aca="true" t="shared" si="60" ref="F173:L173">SUM(F174:F175)</f>
        <v>1200</v>
      </c>
      <c r="G173" s="41">
        <f t="shared" si="60"/>
        <v>2000</v>
      </c>
      <c r="H173" s="41">
        <f t="shared" si="60"/>
        <v>1200</v>
      </c>
      <c r="I173" s="41">
        <f t="shared" si="60"/>
        <v>0</v>
      </c>
      <c r="J173" s="41">
        <f t="shared" si="60"/>
        <v>0</v>
      </c>
      <c r="K173" s="41">
        <f t="shared" si="60"/>
        <v>0</v>
      </c>
      <c r="L173" s="41">
        <f t="shared" si="60"/>
        <v>0</v>
      </c>
      <c r="M173" s="39"/>
    </row>
    <row r="174" spans="1:13" ht="20.25" customHeight="1">
      <c r="A174" s="39"/>
      <c r="B174" s="40"/>
      <c r="C174" s="39"/>
      <c r="D174" s="41">
        <v>2013</v>
      </c>
      <c r="E174" s="41">
        <f>G174+I174+K174</f>
        <v>2000</v>
      </c>
      <c r="F174" s="41">
        <f>H174+J174+L174</f>
        <v>1200</v>
      </c>
      <c r="G174" s="41">
        <v>2000</v>
      </c>
      <c r="H174" s="41">
        <v>1200</v>
      </c>
      <c r="I174" s="41"/>
      <c r="J174" s="41"/>
      <c r="K174" s="41"/>
      <c r="L174" s="41"/>
      <c r="M174" s="42"/>
    </row>
    <row r="175" spans="1:13" ht="20.25" customHeight="1">
      <c r="A175" s="39"/>
      <c r="B175" s="40"/>
      <c r="C175" s="39"/>
      <c r="D175" s="41">
        <v>2014</v>
      </c>
      <c r="E175" s="41">
        <f>G175+I175+K175</f>
        <v>0</v>
      </c>
      <c r="F175" s="41">
        <f>H175+J175+L175</f>
        <v>0</v>
      </c>
      <c r="G175" s="41"/>
      <c r="H175" s="41"/>
      <c r="I175" s="41"/>
      <c r="J175" s="41"/>
      <c r="K175" s="41"/>
      <c r="L175" s="41"/>
      <c r="M175" s="42"/>
    </row>
    <row r="176" spans="1:13" ht="20.25" customHeight="1">
      <c r="A176" s="39" t="s">
        <v>183</v>
      </c>
      <c r="B176" s="40" t="s">
        <v>184</v>
      </c>
      <c r="C176" s="39" t="s">
        <v>155</v>
      </c>
      <c r="D176" s="41" t="s">
        <v>122</v>
      </c>
      <c r="E176" s="41">
        <f>SUM(E177:E178)</f>
        <v>894.7</v>
      </c>
      <c r="F176" s="41">
        <f aca="true" t="shared" si="61" ref="F176:L176">SUM(F177:F178)</f>
        <v>845</v>
      </c>
      <c r="G176" s="41">
        <f t="shared" si="61"/>
        <v>894.7</v>
      </c>
      <c r="H176" s="41">
        <f t="shared" si="61"/>
        <v>845</v>
      </c>
      <c r="I176" s="41">
        <f t="shared" si="61"/>
        <v>0</v>
      </c>
      <c r="J176" s="41">
        <f t="shared" si="61"/>
        <v>0</v>
      </c>
      <c r="K176" s="41">
        <f t="shared" si="61"/>
        <v>0</v>
      </c>
      <c r="L176" s="41">
        <f t="shared" si="61"/>
        <v>0</v>
      </c>
      <c r="M176" s="39"/>
    </row>
    <row r="177" spans="1:13" ht="20.25" customHeight="1">
      <c r="A177" s="39"/>
      <c r="B177" s="40"/>
      <c r="C177" s="39"/>
      <c r="D177" s="41">
        <v>2013</v>
      </c>
      <c r="E177" s="41">
        <f>G177+I177+K177</f>
        <v>894.7</v>
      </c>
      <c r="F177" s="41">
        <f>H177+J177+L177</f>
        <v>845</v>
      </c>
      <c r="G177" s="41">
        <v>894.7</v>
      </c>
      <c r="H177" s="41">
        <v>845</v>
      </c>
      <c r="I177" s="41"/>
      <c r="J177" s="41"/>
      <c r="K177" s="41"/>
      <c r="L177" s="41"/>
      <c r="M177" s="39"/>
    </row>
    <row r="178" spans="1:13" ht="20.25" customHeight="1">
      <c r="A178" s="39"/>
      <c r="B178" s="40"/>
      <c r="C178" s="39"/>
      <c r="D178" s="41">
        <v>2014</v>
      </c>
      <c r="E178" s="41">
        <f>G178+I178+K178</f>
        <v>0</v>
      </c>
      <c r="F178" s="41">
        <f>H178+J178+L178</f>
        <v>0</v>
      </c>
      <c r="G178" s="41"/>
      <c r="H178" s="41"/>
      <c r="I178" s="41"/>
      <c r="J178" s="41"/>
      <c r="K178" s="41"/>
      <c r="L178" s="41"/>
      <c r="M178" s="39"/>
    </row>
    <row r="179" spans="1:13" ht="20.25" customHeight="1">
      <c r="A179" s="39" t="s">
        <v>185</v>
      </c>
      <c r="B179" s="40" t="s">
        <v>186</v>
      </c>
      <c r="C179" s="39" t="s">
        <v>155</v>
      </c>
      <c r="D179" s="41" t="s">
        <v>122</v>
      </c>
      <c r="E179" s="41">
        <f>SUM(E180:E181)</f>
        <v>300</v>
      </c>
      <c r="F179" s="41">
        <f aca="true" t="shared" si="62" ref="F179:L179">SUM(F180:F181)</f>
        <v>349.7</v>
      </c>
      <c r="G179" s="41">
        <f t="shared" si="62"/>
        <v>300</v>
      </c>
      <c r="H179" s="41">
        <f t="shared" si="62"/>
        <v>349.7</v>
      </c>
      <c r="I179" s="41">
        <f t="shared" si="62"/>
        <v>0</v>
      </c>
      <c r="J179" s="41">
        <f t="shared" si="62"/>
        <v>0</v>
      </c>
      <c r="K179" s="41">
        <f t="shared" si="62"/>
        <v>0</v>
      </c>
      <c r="L179" s="41">
        <f t="shared" si="62"/>
        <v>0</v>
      </c>
      <c r="M179" s="39"/>
    </row>
    <row r="180" spans="1:13" ht="20.25" customHeight="1">
      <c r="A180" s="39"/>
      <c r="B180" s="40"/>
      <c r="C180" s="39"/>
      <c r="D180" s="41">
        <v>2013</v>
      </c>
      <c r="E180" s="41">
        <f>G180+I180+K180</f>
        <v>300</v>
      </c>
      <c r="F180" s="41">
        <f>H180+J180+L180</f>
        <v>349.7</v>
      </c>
      <c r="G180" s="41">
        <v>300</v>
      </c>
      <c r="H180" s="41">
        <v>349.7</v>
      </c>
      <c r="I180" s="41"/>
      <c r="J180" s="41"/>
      <c r="K180" s="41"/>
      <c r="L180" s="41"/>
      <c r="M180" s="42"/>
    </row>
    <row r="181" spans="1:13" ht="20.25" customHeight="1">
      <c r="A181" s="39"/>
      <c r="B181" s="40"/>
      <c r="C181" s="39"/>
      <c r="D181" s="41">
        <v>2014</v>
      </c>
      <c r="E181" s="41">
        <f>G181+I181+K181</f>
        <v>0</v>
      </c>
      <c r="F181" s="41">
        <f>H181+J181+L181</f>
        <v>0</v>
      </c>
      <c r="G181" s="41"/>
      <c r="H181" s="41"/>
      <c r="I181" s="41"/>
      <c r="J181" s="41"/>
      <c r="K181" s="41"/>
      <c r="L181" s="41"/>
      <c r="M181" s="42"/>
    </row>
    <row r="182" spans="1:13" ht="20.25" customHeight="1">
      <c r="A182" s="39" t="s">
        <v>187</v>
      </c>
      <c r="B182" s="40" t="s">
        <v>188</v>
      </c>
      <c r="C182" s="39" t="s">
        <v>155</v>
      </c>
      <c r="D182" s="41" t="s">
        <v>122</v>
      </c>
      <c r="E182" s="41">
        <f>SUM(E183:E185)</f>
        <v>5000</v>
      </c>
      <c r="F182" s="41">
        <f aca="true" t="shared" si="63" ref="F182:L182">SUM(F183:F185)</f>
        <v>0</v>
      </c>
      <c r="G182" s="41">
        <f t="shared" si="63"/>
        <v>0</v>
      </c>
      <c r="H182" s="41">
        <f t="shared" si="63"/>
        <v>0</v>
      </c>
      <c r="I182" s="41">
        <f t="shared" si="63"/>
        <v>5000</v>
      </c>
      <c r="J182" s="41">
        <f t="shared" si="63"/>
        <v>0</v>
      </c>
      <c r="K182" s="41">
        <f t="shared" si="63"/>
        <v>0</v>
      </c>
      <c r="L182" s="41">
        <f t="shared" si="63"/>
        <v>0</v>
      </c>
      <c r="M182" s="39"/>
    </row>
    <row r="183" spans="1:13" ht="20.25" customHeight="1">
      <c r="A183" s="39"/>
      <c r="B183" s="40"/>
      <c r="C183" s="39"/>
      <c r="D183" s="41">
        <v>2013</v>
      </c>
      <c r="E183" s="41">
        <f>G183+I183+K183</f>
        <v>0</v>
      </c>
      <c r="F183" s="41">
        <f>H183+J183+L183</f>
        <v>0</v>
      </c>
      <c r="G183" s="41"/>
      <c r="H183" s="41"/>
      <c r="I183" s="41"/>
      <c r="J183" s="41"/>
      <c r="K183" s="41"/>
      <c r="L183" s="41"/>
      <c r="M183" s="39"/>
    </row>
    <row r="184" spans="1:13" ht="20.25" customHeight="1">
      <c r="A184" s="39"/>
      <c r="B184" s="40"/>
      <c r="C184" s="39"/>
      <c r="D184" s="41">
        <v>2014</v>
      </c>
      <c r="E184" s="41">
        <f>G184+I184+K184</f>
        <v>0</v>
      </c>
      <c r="F184" s="41">
        <f>H184+J184+L184</f>
        <v>0</v>
      </c>
      <c r="G184" s="41"/>
      <c r="H184" s="41"/>
      <c r="I184" s="41"/>
      <c r="J184" s="41"/>
      <c r="K184" s="41"/>
      <c r="L184" s="41"/>
      <c r="M184" s="39"/>
    </row>
    <row r="185" spans="1:13" s="14" customFormat="1" ht="20.25" customHeight="1">
      <c r="A185" s="42"/>
      <c r="B185" s="43"/>
      <c r="C185" s="42"/>
      <c r="D185" s="41">
        <v>2015</v>
      </c>
      <c r="E185" s="41">
        <f>G185+I185+K185</f>
        <v>5000</v>
      </c>
      <c r="F185" s="41"/>
      <c r="G185" s="41"/>
      <c r="H185" s="41"/>
      <c r="I185" s="41">
        <v>5000</v>
      </c>
      <c r="J185" s="41"/>
      <c r="K185" s="41"/>
      <c r="L185" s="41"/>
      <c r="M185" s="42"/>
    </row>
    <row r="186" spans="1:13" ht="20.25" customHeight="1">
      <c r="A186" s="39" t="s">
        <v>189</v>
      </c>
      <c r="B186" s="40" t="s">
        <v>190</v>
      </c>
      <c r="C186" s="39" t="s">
        <v>155</v>
      </c>
      <c r="D186" s="41" t="s">
        <v>122</v>
      </c>
      <c r="E186" s="41">
        <f>SUM(E187:E189)</f>
        <v>1500</v>
      </c>
      <c r="F186" s="41">
        <f aca="true" t="shared" si="64" ref="F186:L186">SUM(F187:F189)</f>
        <v>0</v>
      </c>
      <c r="G186" s="41">
        <f t="shared" si="64"/>
        <v>0</v>
      </c>
      <c r="H186" s="41">
        <f t="shared" si="64"/>
        <v>0</v>
      </c>
      <c r="I186" s="41">
        <f t="shared" si="64"/>
        <v>1500</v>
      </c>
      <c r="J186" s="41">
        <f t="shared" si="64"/>
        <v>0</v>
      </c>
      <c r="K186" s="41">
        <f t="shared" si="64"/>
        <v>0</v>
      </c>
      <c r="L186" s="41">
        <f t="shared" si="64"/>
        <v>0</v>
      </c>
      <c r="M186" s="39"/>
    </row>
    <row r="187" spans="1:13" ht="20.25" customHeight="1">
      <c r="A187" s="39"/>
      <c r="B187" s="40"/>
      <c r="C187" s="39"/>
      <c r="D187" s="41">
        <v>2013</v>
      </c>
      <c r="E187" s="41">
        <f>G187+I187+K187</f>
        <v>0</v>
      </c>
      <c r="F187" s="41">
        <f>H187+J187+L187</f>
        <v>0</v>
      </c>
      <c r="G187" s="41"/>
      <c r="H187" s="41"/>
      <c r="I187" s="41"/>
      <c r="J187" s="41"/>
      <c r="K187" s="41"/>
      <c r="L187" s="41"/>
      <c r="M187" s="42"/>
    </row>
    <row r="188" spans="1:13" ht="20.25" customHeight="1">
      <c r="A188" s="39"/>
      <c r="B188" s="40"/>
      <c r="C188" s="39"/>
      <c r="D188" s="41">
        <v>2014</v>
      </c>
      <c r="E188" s="41">
        <f>G188+I188+K188</f>
        <v>0</v>
      </c>
      <c r="F188" s="41">
        <f>H188+J188+L188</f>
        <v>0</v>
      </c>
      <c r="G188" s="41"/>
      <c r="H188" s="41"/>
      <c r="I188" s="41"/>
      <c r="J188" s="41"/>
      <c r="K188" s="41"/>
      <c r="L188" s="41"/>
      <c r="M188" s="42"/>
    </row>
    <row r="189" spans="1:13" s="14" customFormat="1" ht="20.25" customHeight="1">
      <c r="A189" s="42"/>
      <c r="B189" s="43"/>
      <c r="C189" s="42"/>
      <c r="D189" s="41">
        <v>2015</v>
      </c>
      <c r="E189" s="41">
        <f>G189+I189+K189</f>
        <v>1500</v>
      </c>
      <c r="F189" s="41"/>
      <c r="G189" s="41"/>
      <c r="H189" s="41"/>
      <c r="I189" s="41">
        <v>1500</v>
      </c>
      <c r="J189" s="41"/>
      <c r="K189" s="41"/>
      <c r="L189" s="41"/>
      <c r="M189" s="42"/>
    </row>
    <row r="190" spans="1:13" ht="20.25" customHeight="1">
      <c r="A190" s="59">
        <v>5</v>
      </c>
      <c r="B190" s="40" t="s">
        <v>191</v>
      </c>
      <c r="C190" s="28" t="s">
        <v>155</v>
      </c>
      <c r="D190" s="41" t="s">
        <v>122</v>
      </c>
      <c r="E190" s="41">
        <f>SUM(E191:E193)</f>
        <v>1743.6</v>
      </c>
      <c r="F190" s="41">
        <f aca="true" t="shared" si="65" ref="F190:L190">SUM(F191:F193)</f>
        <v>1901.7</v>
      </c>
      <c r="G190" s="41">
        <f t="shared" si="65"/>
        <v>1743.6</v>
      </c>
      <c r="H190" s="41">
        <f t="shared" si="65"/>
        <v>1901.7</v>
      </c>
      <c r="I190" s="41">
        <f t="shared" si="65"/>
        <v>0</v>
      </c>
      <c r="J190" s="41">
        <f t="shared" si="65"/>
        <v>0</v>
      </c>
      <c r="K190" s="41">
        <f t="shared" si="65"/>
        <v>0</v>
      </c>
      <c r="L190" s="41">
        <f t="shared" si="65"/>
        <v>0</v>
      </c>
      <c r="M190" s="59"/>
    </row>
    <row r="191" spans="1:13" ht="20.25" customHeight="1">
      <c r="A191" s="59"/>
      <c r="B191" s="40"/>
      <c r="C191" s="28"/>
      <c r="D191" s="41">
        <v>2013</v>
      </c>
      <c r="E191" s="41">
        <f aca="true" t="shared" si="66" ref="E191:F193">G191+I191+K191</f>
        <v>591.8</v>
      </c>
      <c r="F191" s="41">
        <f t="shared" si="66"/>
        <v>591.8</v>
      </c>
      <c r="G191" s="41">
        <v>591.8</v>
      </c>
      <c r="H191" s="41">
        <v>591.8</v>
      </c>
      <c r="I191" s="41"/>
      <c r="J191" s="41"/>
      <c r="K191" s="41"/>
      <c r="L191" s="41"/>
      <c r="M191" s="59"/>
    </row>
    <row r="192" spans="1:13" ht="20.25" customHeight="1">
      <c r="A192" s="59"/>
      <c r="B192" s="40"/>
      <c r="C192" s="28"/>
      <c r="D192" s="41">
        <v>2014</v>
      </c>
      <c r="E192" s="41">
        <f t="shared" si="66"/>
        <v>591.8</v>
      </c>
      <c r="F192" s="41">
        <f t="shared" si="66"/>
        <v>589.9</v>
      </c>
      <c r="G192" s="41">
        <v>591.8</v>
      </c>
      <c r="H192" s="41">
        <v>589.9</v>
      </c>
      <c r="I192" s="41"/>
      <c r="J192" s="41"/>
      <c r="K192" s="60"/>
      <c r="L192" s="60"/>
      <c r="M192" s="59"/>
    </row>
    <row r="193" spans="1:13" s="14" customFormat="1" ht="20.25" customHeight="1">
      <c r="A193" s="61"/>
      <c r="B193" s="43"/>
      <c r="C193" s="52"/>
      <c r="D193" s="41">
        <v>2015</v>
      </c>
      <c r="E193" s="41">
        <f t="shared" si="66"/>
        <v>560</v>
      </c>
      <c r="F193" s="41">
        <f t="shared" si="66"/>
        <v>720</v>
      </c>
      <c r="G193" s="41">
        <v>560</v>
      </c>
      <c r="H193" s="41">
        <v>720</v>
      </c>
      <c r="I193" s="41"/>
      <c r="J193" s="41"/>
      <c r="K193" s="60"/>
      <c r="L193" s="60"/>
      <c r="M193" s="61"/>
    </row>
    <row r="194" spans="1:13" ht="20.25" customHeight="1">
      <c r="A194" s="59">
        <v>6</v>
      </c>
      <c r="B194" s="40" t="s">
        <v>192</v>
      </c>
      <c r="C194" s="28" t="s">
        <v>155</v>
      </c>
      <c r="D194" s="41" t="s">
        <v>122</v>
      </c>
      <c r="E194" s="41">
        <f>SUM(E195:E197)</f>
        <v>2096.2</v>
      </c>
      <c r="F194" s="41">
        <f aca="true" t="shared" si="67" ref="F194:L194">SUM(F195:F197)</f>
        <v>1101.5</v>
      </c>
      <c r="G194" s="41">
        <f t="shared" si="67"/>
        <v>1680.2</v>
      </c>
      <c r="H194" s="41">
        <f t="shared" si="67"/>
        <v>687</v>
      </c>
      <c r="I194" s="41">
        <f t="shared" si="67"/>
        <v>0</v>
      </c>
      <c r="J194" s="41">
        <f t="shared" si="67"/>
        <v>6.5</v>
      </c>
      <c r="K194" s="41">
        <f t="shared" si="67"/>
        <v>416</v>
      </c>
      <c r="L194" s="41">
        <f t="shared" si="67"/>
        <v>408</v>
      </c>
      <c r="M194" s="59"/>
    </row>
    <row r="195" spans="1:13" ht="20.25" customHeight="1">
      <c r="A195" s="59"/>
      <c r="B195" s="40"/>
      <c r="C195" s="28"/>
      <c r="D195" s="41">
        <v>2013</v>
      </c>
      <c r="E195" s="41">
        <f aca="true" t="shared" si="68" ref="E195:F197">G195+I195+K195</f>
        <v>583.4</v>
      </c>
      <c r="F195" s="41">
        <f t="shared" si="68"/>
        <v>0</v>
      </c>
      <c r="G195" s="41">
        <v>167.4</v>
      </c>
      <c r="H195" s="41">
        <v>0</v>
      </c>
      <c r="I195" s="41"/>
      <c r="J195" s="41"/>
      <c r="K195" s="41">
        <v>416</v>
      </c>
      <c r="L195" s="41">
        <v>0</v>
      </c>
      <c r="M195" s="61"/>
    </row>
    <row r="196" spans="1:13" ht="20.25" customHeight="1">
      <c r="A196" s="59"/>
      <c r="B196" s="40"/>
      <c r="C196" s="28"/>
      <c r="D196" s="41">
        <v>2014</v>
      </c>
      <c r="E196" s="41">
        <f t="shared" si="68"/>
        <v>756.4</v>
      </c>
      <c r="F196" s="41">
        <f t="shared" si="68"/>
        <v>489</v>
      </c>
      <c r="G196" s="41">
        <v>756.4</v>
      </c>
      <c r="H196" s="41">
        <v>489</v>
      </c>
      <c r="I196" s="41"/>
      <c r="J196" s="41"/>
      <c r="K196" s="60"/>
      <c r="L196" s="60"/>
      <c r="M196" s="61"/>
    </row>
    <row r="197" spans="1:13" s="14" customFormat="1" ht="20.25" customHeight="1">
      <c r="A197" s="61"/>
      <c r="B197" s="43"/>
      <c r="C197" s="52"/>
      <c r="D197" s="41">
        <v>2015</v>
      </c>
      <c r="E197" s="41">
        <f t="shared" si="68"/>
        <v>756.4</v>
      </c>
      <c r="F197" s="41">
        <f t="shared" si="68"/>
        <v>612.5</v>
      </c>
      <c r="G197" s="41">
        <v>756.4</v>
      </c>
      <c r="H197" s="41">
        <v>198</v>
      </c>
      <c r="I197" s="41"/>
      <c r="J197" s="41">
        <v>6.5</v>
      </c>
      <c r="K197" s="60"/>
      <c r="L197" s="60">
        <v>408</v>
      </c>
      <c r="M197" s="61"/>
    </row>
    <row r="198" spans="1:13" ht="20.25" customHeight="1">
      <c r="A198" s="59">
        <v>7</v>
      </c>
      <c r="B198" s="40" t="s">
        <v>193</v>
      </c>
      <c r="C198" s="28" t="s">
        <v>155</v>
      </c>
      <c r="D198" s="41" t="s">
        <v>122</v>
      </c>
      <c r="E198" s="41">
        <f>SUM(E199:E201)</f>
        <v>13934.3</v>
      </c>
      <c r="F198" s="41">
        <f aca="true" t="shared" si="69" ref="F198:L198">SUM(F199:F201)</f>
        <v>16855.8</v>
      </c>
      <c r="G198" s="41">
        <f t="shared" si="69"/>
        <v>13934.3</v>
      </c>
      <c r="H198" s="41">
        <f t="shared" si="69"/>
        <v>16855.8</v>
      </c>
      <c r="I198" s="41">
        <f t="shared" si="69"/>
        <v>0</v>
      </c>
      <c r="J198" s="41">
        <f t="shared" si="69"/>
        <v>0</v>
      </c>
      <c r="K198" s="41">
        <f t="shared" si="69"/>
        <v>0</v>
      </c>
      <c r="L198" s="41">
        <f t="shared" si="69"/>
        <v>0</v>
      </c>
      <c r="M198" s="59"/>
    </row>
    <row r="199" spans="1:13" ht="20.25" customHeight="1">
      <c r="A199" s="59"/>
      <c r="B199" s="40"/>
      <c r="C199" s="28"/>
      <c r="D199" s="41">
        <v>2013</v>
      </c>
      <c r="E199" s="41">
        <f aca="true" t="shared" si="70" ref="E199:F201">G199+I199+K199</f>
        <v>4734.3</v>
      </c>
      <c r="F199" s="41">
        <f t="shared" si="70"/>
        <v>5802.4</v>
      </c>
      <c r="G199" s="41">
        <v>4734.3</v>
      </c>
      <c r="H199" s="41">
        <v>5802.4</v>
      </c>
      <c r="I199" s="60"/>
      <c r="J199" s="60"/>
      <c r="K199" s="60"/>
      <c r="L199" s="60"/>
      <c r="M199" s="59"/>
    </row>
    <row r="200" spans="1:13" ht="20.25" customHeight="1">
      <c r="A200" s="59"/>
      <c r="B200" s="40"/>
      <c r="C200" s="28"/>
      <c r="D200" s="41">
        <v>2014</v>
      </c>
      <c r="E200" s="41">
        <f t="shared" si="70"/>
        <v>4700</v>
      </c>
      <c r="F200" s="41">
        <f t="shared" si="70"/>
        <v>5526.7</v>
      </c>
      <c r="G200" s="41">
        <v>4700</v>
      </c>
      <c r="H200" s="41">
        <v>5526.7</v>
      </c>
      <c r="I200" s="60"/>
      <c r="J200" s="60"/>
      <c r="K200" s="60"/>
      <c r="L200" s="60"/>
      <c r="M200" s="59"/>
    </row>
    <row r="201" spans="1:13" s="14" customFormat="1" ht="20.25" customHeight="1">
      <c r="A201" s="61"/>
      <c r="B201" s="43"/>
      <c r="C201" s="52"/>
      <c r="D201" s="41">
        <v>2015</v>
      </c>
      <c r="E201" s="41">
        <f t="shared" si="70"/>
        <v>4500</v>
      </c>
      <c r="F201" s="41">
        <f t="shared" si="70"/>
        <v>5526.7</v>
      </c>
      <c r="G201" s="41">
        <v>4500</v>
      </c>
      <c r="H201" s="41">
        <v>5526.7</v>
      </c>
      <c r="I201" s="60"/>
      <c r="J201" s="60"/>
      <c r="K201" s="60"/>
      <c r="L201" s="60"/>
      <c r="M201" s="61"/>
    </row>
    <row r="202" spans="1:13" ht="20.25" customHeight="1">
      <c r="A202" s="59">
        <v>8</v>
      </c>
      <c r="B202" s="40" t="s">
        <v>194</v>
      </c>
      <c r="C202" s="28" t="s">
        <v>155</v>
      </c>
      <c r="D202" s="41" t="s">
        <v>122</v>
      </c>
      <c r="E202" s="41">
        <f>SUM(E203:E205)</f>
        <v>4558.200000000001</v>
      </c>
      <c r="F202" s="41">
        <f aca="true" t="shared" si="71" ref="F202:L202">SUM(F203:F205)</f>
        <v>19549.3</v>
      </c>
      <c r="G202" s="41">
        <f t="shared" si="71"/>
        <v>660.5999999999999</v>
      </c>
      <c r="H202" s="41">
        <f t="shared" si="71"/>
        <v>15202.6</v>
      </c>
      <c r="I202" s="41">
        <f t="shared" si="71"/>
        <v>3897.6000000000004</v>
      </c>
      <c r="J202" s="41">
        <f t="shared" si="71"/>
        <v>4346.7</v>
      </c>
      <c r="K202" s="41">
        <f t="shared" si="71"/>
        <v>0</v>
      </c>
      <c r="L202" s="41">
        <f t="shared" si="71"/>
        <v>0</v>
      </c>
      <c r="M202" s="7"/>
    </row>
    <row r="203" spans="1:13" ht="20.25" customHeight="1">
      <c r="A203" s="59"/>
      <c r="B203" s="40"/>
      <c r="C203" s="28"/>
      <c r="D203" s="41">
        <v>2013</v>
      </c>
      <c r="E203" s="41">
        <f aca="true" t="shared" si="72" ref="E203:F205">G203+I203+K203</f>
        <v>1519.4</v>
      </c>
      <c r="F203" s="41">
        <f t="shared" si="72"/>
        <v>7137.4</v>
      </c>
      <c r="G203" s="41">
        <v>220.2</v>
      </c>
      <c r="H203" s="41">
        <v>5835.9</v>
      </c>
      <c r="I203" s="41">
        <f>30+642+165+462.2</f>
        <v>1299.2</v>
      </c>
      <c r="J203" s="41">
        <v>1301.5</v>
      </c>
      <c r="K203" s="60"/>
      <c r="L203" s="60"/>
      <c r="M203" s="7"/>
    </row>
    <row r="204" spans="1:13" ht="20.25" customHeight="1">
      <c r="A204" s="59"/>
      <c r="B204" s="40"/>
      <c r="C204" s="28"/>
      <c r="D204" s="41">
        <v>2014</v>
      </c>
      <c r="E204" s="41">
        <f t="shared" si="72"/>
        <v>1519.4</v>
      </c>
      <c r="F204" s="41">
        <f t="shared" si="72"/>
        <v>6535.9</v>
      </c>
      <c r="G204" s="41">
        <v>220.2</v>
      </c>
      <c r="H204" s="41">
        <v>4557.7</v>
      </c>
      <c r="I204" s="41">
        <v>1299.2</v>
      </c>
      <c r="J204" s="41">
        <v>1978.2</v>
      </c>
      <c r="K204" s="60"/>
      <c r="L204" s="60"/>
      <c r="M204" s="7"/>
    </row>
    <row r="205" spans="1:13" s="14" customFormat="1" ht="20.25" customHeight="1">
      <c r="A205" s="61"/>
      <c r="B205" s="43"/>
      <c r="C205" s="52"/>
      <c r="D205" s="41">
        <v>2015</v>
      </c>
      <c r="E205" s="41">
        <f t="shared" si="72"/>
        <v>1519.4</v>
      </c>
      <c r="F205" s="41">
        <f t="shared" si="72"/>
        <v>5876</v>
      </c>
      <c r="G205" s="41">
        <v>220.2</v>
      </c>
      <c r="H205" s="41">
        <v>4809</v>
      </c>
      <c r="I205" s="41">
        <v>1299.2</v>
      </c>
      <c r="J205" s="41">
        <v>1067</v>
      </c>
      <c r="K205" s="60"/>
      <c r="L205" s="60"/>
      <c r="M205" s="7"/>
    </row>
    <row r="206" spans="1:13" ht="20.25" customHeight="1">
      <c r="A206" s="62">
        <v>9</v>
      </c>
      <c r="B206" s="45" t="s">
        <v>195</v>
      </c>
      <c r="C206" s="63" t="s">
        <v>155</v>
      </c>
      <c r="D206" s="41" t="s">
        <v>122</v>
      </c>
      <c r="E206" s="41">
        <f>SUM(E207:E209)</f>
        <v>1140</v>
      </c>
      <c r="F206" s="41">
        <f aca="true" t="shared" si="73" ref="F206:L206">SUM(F207:F209)</f>
        <v>1448.8000000000002</v>
      </c>
      <c r="G206" s="41">
        <f t="shared" si="73"/>
        <v>0</v>
      </c>
      <c r="H206" s="41">
        <f t="shared" si="73"/>
        <v>0</v>
      </c>
      <c r="I206" s="41">
        <f t="shared" si="73"/>
        <v>1140</v>
      </c>
      <c r="J206" s="41">
        <f t="shared" si="73"/>
        <v>1448.8000000000002</v>
      </c>
      <c r="K206" s="41">
        <f t="shared" si="73"/>
        <v>0</v>
      </c>
      <c r="L206" s="41">
        <f t="shared" si="73"/>
        <v>0</v>
      </c>
      <c r="M206" s="7"/>
    </row>
    <row r="207" spans="1:13" ht="20.25" customHeight="1">
      <c r="A207" s="64"/>
      <c r="B207" s="53"/>
      <c r="C207" s="65"/>
      <c r="D207" s="41">
        <v>2013</v>
      </c>
      <c r="E207" s="41">
        <f aca="true" t="shared" si="74" ref="E207:F209">G207+I207+K207</f>
        <v>320</v>
      </c>
      <c r="F207" s="41">
        <f t="shared" si="74"/>
        <v>340.6</v>
      </c>
      <c r="G207" s="41"/>
      <c r="H207" s="41"/>
      <c r="I207" s="41">
        <v>320</v>
      </c>
      <c r="J207" s="41">
        <v>340.6</v>
      </c>
      <c r="K207" s="60"/>
      <c r="L207" s="60"/>
      <c r="M207" s="7"/>
    </row>
    <row r="208" spans="1:13" ht="20.25" customHeight="1">
      <c r="A208" s="66"/>
      <c r="B208" s="53"/>
      <c r="C208" s="65"/>
      <c r="D208" s="41">
        <v>2014</v>
      </c>
      <c r="E208" s="41">
        <f t="shared" si="74"/>
        <v>380</v>
      </c>
      <c r="F208" s="41">
        <f t="shared" si="74"/>
        <v>566.6</v>
      </c>
      <c r="G208" s="41"/>
      <c r="H208" s="41"/>
      <c r="I208" s="41">
        <v>380</v>
      </c>
      <c r="J208" s="41">
        <v>566.6</v>
      </c>
      <c r="K208" s="60"/>
      <c r="L208" s="60"/>
      <c r="M208" s="7"/>
    </row>
    <row r="209" spans="1:13" s="14" customFormat="1" ht="20.25" customHeight="1">
      <c r="A209" s="66"/>
      <c r="B209" s="53"/>
      <c r="C209" s="65"/>
      <c r="D209" s="41">
        <v>2015</v>
      </c>
      <c r="E209" s="41">
        <f t="shared" si="74"/>
        <v>440</v>
      </c>
      <c r="F209" s="41">
        <f t="shared" si="74"/>
        <v>541.6</v>
      </c>
      <c r="G209" s="41"/>
      <c r="H209" s="41"/>
      <c r="I209" s="41">
        <v>440</v>
      </c>
      <c r="J209" s="41">
        <v>541.6</v>
      </c>
      <c r="K209" s="60"/>
      <c r="L209" s="60"/>
      <c r="M209" s="7"/>
    </row>
    <row r="210" spans="1:13" ht="20.25" customHeight="1">
      <c r="A210" s="7" t="s">
        <v>196</v>
      </c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</row>
    <row r="211" spans="1:13" ht="20.25" customHeight="1">
      <c r="A211" s="7"/>
      <c r="B211" s="7"/>
      <c r="C211" s="7"/>
      <c r="D211" s="67" t="s">
        <v>22</v>
      </c>
      <c r="E211" s="7">
        <f>SUM(E212:E214)</f>
        <v>146482.99300000002</v>
      </c>
      <c r="F211" s="7">
        <f aca="true" t="shared" si="75" ref="F211:L211">SUM(F212:F214)</f>
        <v>18224.031000000003</v>
      </c>
      <c r="G211" s="7">
        <f t="shared" si="75"/>
        <v>114606.90000000001</v>
      </c>
      <c r="H211" s="7">
        <f t="shared" si="75"/>
        <v>4763.900000000001</v>
      </c>
      <c r="I211" s="7">
        <f t="shared" si="75"/>
        <v>31884.093</v>
      </c>
      <c r="J211" s="7">
        <f t="shared" si="75"/>
        <v>13460.131000000001</v>
      </c>
      <c r="K211" s="7">
        <f t="shared" si="75"/>
        <v>0</v>
      </c>
      <c r="L211" s="7">
        <f t="shared" si="75"/>
        <v>0</v>
      </c>
      <c r="M211" s="7"/>
    </row>
    <row r="212" spans="1:13" ht="20.25" customHeight="1">
      <c r="A212" s="7"/>
      <c r="B212" s="7"/>
      <c r="C212" s="7"/>
      <c r="D212" s="67" t="s">
        <v>23</v>
      </c>
      <c r="E212" s="7">
        <f aca="true" t="shared" si="76" ref="E212:J213">E216+E231+E291+E315</f>
        <v>9230.131000000001</v>
      </c>
      <c r="F212" s="7">
        <f t="shared" si="76"/>
        <v>9305.031</v>
      </c>
      <c r="G212" s="7">
        <f t="shared" si="76"/>
        <v>4240.7</v>
      </c>
      <c r="H212" s="7">
        <f t="shared" si="76"/>
        <v>4078.1000000000004</v>
      </c>
      <c r="I212" s="7">
        <f t="shared" si="76"/>
        <v>4997.4310000000005</v>
      </c>
      <c r="J212" s="7">
        <f t="shared" si="76"/>
        <v>5226.9310000000005</v>
      </c>
      <c r="K212" s="7"/>
      <c r="L212" s="7"/>
      <c r="M212" s="7"/>
    </row>
    <row r="213" spans="1:13" ht="20.25" customHeight="1">
      <c r="A213" s="7"/>
      <c r="B213" s="7"/>
      <c r="C213" s="7"/>
      <c r="D213" s="67" t="s">
        <v>24</v>
      </c>
      <c r="E213" s="7">
        <f t="shared" si="76"/>
        <v>26146.931</v>
      </c>
      <c r="F213" s="7">
        <f t="shared" si="76"/>
        <v>5174.5</v>
      </c>
      <c r="G213" s="7">
        <f t="shared" si="76"/>
        <v>10183.1</v>
      </c>
      <c r="H213" s="7">
        <f t="shared" si="76"/>
        <v>288.8</v>
      </c>
      <c r="I213" s="7">
        <f t="shared" si="76"/>
        <v>15963.831</v>
      </c>
      <c r="J213" s="7">
        <f t="shared" si="76"/>
        <v>4885.7</v>
      </c>
      <c r="K213" s="7"/>
      <c r="L213" s="7"/>
      <c r="M213" s="7"/>
    </row>
    <row r="214" spans="1:13" s="38" customFormat="1" ht="20.25" customHeight="1">
      <c r="A214" s="68"/>
      <c r="B214" s="69"/>
      <c r="C214" s="68"/>
      <c r="D214" s="67" t="s">
        <v>25</v>
      </c>
      <c r="E214" s="7">
        <f>G214+I214+K214</f>
        <v>111105.93100000001</v>
      </c>
      <c r="F214" s="7">
        <f>H214+J214+L214</f>
        <v>3744.5</v>
      </c>
      <c r="G214" s="7">
        <f>G218+G233+G293+G317</f>
        <v>100183.1</v>
      </c>
      <c r="H214" s="7">
        <f aca="true" t="shared" si="77" ref="H214:L214">H218+H233+H293+H317</f>
        <v>397</v>
      </c>
      <c r="I214" s="7">
        <f t="shared" si="77"/>
        <v>10922.831</v>
      </c>
      <c r="J214" s="7">
        <f t="shared" si="77"/>
        <v>3347.5</v>
      </c>
      <c r="K214" s="7">
        <f t="shared" si="77"/>
        <v>0</v>
      </c>
      <c r="L214" s="7">
        <f t="shared" si="77"/>
        <v>0</v>
      </c>
      <c r="M214" s="68"/>
    </row>
    <row r="215" spans="1:13" ht="20.25" customHeight="1">
      <c r="A215" s="9">
        <v>1</v>
      </c>
      <c r="B215" s="19" t="s">
        <v>197</v>
      </c>
      <c r="C215" s="9" t="s">
        <v>198</v>
      </c>
      <c r="D215" s="67" t="s">
        <v>22</v>
      </c>
      <c r="E215" s="7">
        <f>E216+E217</f>
        <v>15200</v>
      </c>
      <c r="F215" s="7">
        <f aca="true" t="shared" si="78" ref="F215:L215">F216+F217</f>
        <v>2010</v>
      </c>
      <c r="G215" s="7">
        <f t="shared" si="78"/>
        <v>5000</v>
      </c>
      <c r="H215" s="7">
        <f t="shared" si="78"/>
        <v>0</v>
      </c>
      <c r="I215" s="7">
        <f t="shared" si="78"/>
        <v>10200</v>
      </c>
      <c r="J215" s="7">
        <f t="shared" si="78"/>
        <v>2010</v>
      </c>
      <c r="K215" s="9">
        <f t="shared" si="78"/>
        <v>0</v>
      </c>
      <c r="L215" s="9">
        <f t="shared" si="78"/>
        <v>0</v>
      </c>
      <c r="M215" s="9"/>
    </row>
    <row r="216" spans="1:13" ht="20.25" customHeight="1">
      <c r="A216" s="9"/>
      <c r="B216" s="19"/>
      <c r="C216" s="9"/>
      <c r="D216" s="18" t="s">
        <v>23</v>
      </c>
      <c r="E216" s="9">
        <f aca="true" t="shared" si="79" ref="E216:J217">E220+E223+E227</f>
        <v>1950</v>
      </c>
      <c r="F216" s="9">
        <f t="shared" si="79"/>
        <v>1950</v>
      </c>
      <c r="G216" s="9">
        <f t="shared" si="79"/>
        <v>0</v>
      </c>
      <c r="H216" s="9">
        <f t="shared" si="79"/>
        <v>0</v>
      </c>
      <c r="I216" s="9">
        <f t="shared" si="79"/>
        <v>1950</v>
      </c>
      <c r="J216" s="9">
        <f t="shared" si="79"/>
        <v>1950</v>
      </c>
      <c r="K216" s="9"/>
      <c r="L216" s="9"/>
      <c r="M216" s="9"/>
    </row>
    <row r="217" spans="1:13" ht="20.25" customHeight="1">
      <c r="A217" s="9"/>
      <c r="B217" s="19"/>
      <c r="C217" s="9"/>
      <c r="D217" s="18" t="s">
        <v>24</v>
      </c>
      <c r="E217" s="9">
        <f t="shared" si="79"/>
        <v>13250</v>
      </c>
      <c r="F217" s="9">
        <f t="shared" si="79"/>
        <v>60</v>
      </c>
      <c r="G217" s="9">
        <f t="shared" si="79"/>
        <v>5000</v>
      </c>
      <c r="H217" s="9">
        <f t="shared" si="79"/>
        <v>0</v>
      </c>
      <c r="I217" s="9">
        <f t="shared" si="79"/>
        <v>8250</v>
      </c>
      <c r="J217" s="9">
        <f t="shared" si="79"/>
        <v>60</v>
      </c>
      <c r="K217" s="9"/>
      <c r="L217" s="9"/>
      <c r="M217" s="9"/>
    </row>
    <row r="218" spans="1:13" s="44" customFormat="1" ht="21" customHeight="1">
      <c r="A218" s="9"/>
      <c r="B218" s="19"/>
      <c r="C218" s="9"/>
      <c r="D218" s="18" t="s">
        <v>25</v>
      </c>
      <c r="E218" s="9">
        <f>G218+I218+K218</f>
        <v>97500</v>
      </c>
      <c r="F218" s="9"/>
      <c r="G218" s="9">
        <f>G225+G229</f>
        <v>95000</v>
      </c>
      <c r="H218" s="9">
        <f aca="true" t="shared" si="80" ref="H218:L218">H225+H229</f>
        <v>0</v>
      </c>
      <c r="I218" s="9">
        <f t="shared" si="80"/>
        <v>2500</v>
      </c>
      <c r="J218" s="9">
        <f t="shared" si="80"/>
        <v>0</v>
      </c>
      <c r="K218" s="9">
        <f t="shared" si="80"/>
        <v>0</v>
      </c>
      <c r="L218" s="9">
        <f t="shared" si="80"/>
        <v>0</v>
      </c>
      <c r="M218" s="28"/>
    </row>
    <row r="219" spans="1:13" ht="20.25" customHeight="1">
      <c r="A219" s="28" t="s">
        <v>119</v>
      </c>
      <c r="B219" s="70" t="s">
        <v>199</v>
      </c>
      <c r="C219" s="28" t="s">
        <v>198</v>
      </c>
      <c r="D219" s="67" t="s">
        <v>22</v>
      </c>
      <c r="E219" s="7">
        <f>E220+E221</f>
        <v>8200</v>
      </c>
      <c r="F219" s="7">
        <f aca="true" t="shared" si="81" ref="F219:L219">F220+F221</f>
        <v>2010</v>
      </c>
      <c r="G219" s="7">
        <f t="shared" si="81"/>
        <v>5000</v>
      </c>
      <c r="H219" s="7">
        <f t="shared" si="81"/>
        <v>0</v>
      </c>
      <c r="I219" s="7">
        <f t="shared" si="81"/>
        <v>3200</v>
      </c>
      <c r="J219" s="7">
        <f t="shared" si="81"/>
        <v>2010</v>
      </c>
      <c r="K219" s="7">
        <f t="shared" si="81"/>
        <v>0</v>
      </c>
      <c r="L219" s="7">
        <f t="shared" si="81"/>
        <v>0</v>
      </c>
      <c r="M219" s="9"/>
    </row>
    <row r="220" spans="1:13" ht="20.25" customHeight="1">
      <c r="A220" s="28"/>
      <c r="B220" s="70"/>
      <c r="C220" s="28"/>
      <c r="D220" s="18" t="s">
        <v>23</v>
      </c>
      <c r="E220" s="9">
        <v>1950</v>
      </c>
      <c r="F220" s="9">
        <v>1950</v>
      </c>
      <c r="G220" s="9"/>
      <c r="H220" s="9"/>
      <c r="I220" s="9">
        <v>1950</v>
      </c>
      <c r="J220" s="9">
        <v>1950</v>
      </c>
      <c r="K220" s="9"/>
      <c r="L220" s="9"/>
      <c r="M220" s="9"/>
    </row>
    <row r="221" spans="1:13" ht="20.25" customHeight="1">
      <c r="A221" s="28"/>
      <c r="B221" s="70"/>
      <c r="C221" s="28"/>
      <c r="D221" s="18" t="s">
        <v>24</v>
      </c>
      <c r="E221" s="9">
        <v>6250</v>
      </c>
      <c r="F221" s="9">
        <v>60</v>
      </c>
      <c r="G221" s="9">
        <v>5000</v>
      </c>
      <c r="H221" s="9"/>
      <c r="I221" s="9">
        <v>1250</v>
      </c>
      <c r="J221" s="9">
        <v>60</v>
      </c>
      <c r="K221" s="9"/>
      <c r="L221" s="9"/>
      <c r="M221" s="9"/>
    </row>
    <row r="222" spans="1:13" ht="20.25" customHeight="1">
      <c r="A222" s="9" t="s">
        <v>128</v>
      </c>
      <c r="B222" s="19" t="s">
        <v>200</v>
      </c>
      <c r="C222" s="9" t="s">
        <v>198</v>
      </c>
      <c r="D222" s="67" t="s">
        <v>22</v>
      </c>
      <c r="E222" s="7">
        <f>E223+E224+E225</f>
        <v>77000</v>
      </c>
      <c r="F222" s="7">
        <f aca="true" t="shared" si="82" ref="F222:L222">F223+F224+F225</f>
        <v>0</v>
      </c>
      <c r="G222" s="7">
        <f t="shared" si="82"/>
        <v>70000</v>
      </c>
      <c r="H222" s="7">
        <f t="shared" si="82"/>
        <v>0</v>
      </c>
      <c r="I222" s="7">
        <f t="shared" si="82"/>
        <v>7000</v>
      </c>
      <c r="J222" s="7">
        <f t="shared" si="82"/>
        <v>0</v>
      </c>
      <c r="K222" s="7">
        <f t="shared" si="82"/>
        <v>0</v>
      </c>
      <c r="L222" s="7">
        <f t="shared" si="82"/>
        <v>0</v>
      </c>
      <c r="M222" s="9"/>
    </row>
    <row r="223" spans="1:13" ht="20.25" customHeight="1">
      <c r="A223" s="9"/>
      <c r="B223" s="19"/>
      <c r="C223" s="9"/>
      <c r="D223" s="18" t="s">
        <v>23</v>
      </c>
      <c r="E223" s="9">
        <v>0</v>
      </c>
      <c r="F223" s="9"/>
      <c r="G223" s="9"/>
      <c r="H223" s="9"/>
      <c r="I223" s="9">
        <v>0</v>
      </c>
      <c r="J223" s="9"/>
      <c r="K223" s="9"/>
      <c r="L223" s="9"/>
      <c r="M223" s="9"/>
    </row>
    <row r="224" spans="1:13" ht="20.25" customHeight="1">
      <c r="A224" s="9"/>
      <c r="B224" s="19"/>
      <c r="C224" s="9"/>
      <c r="D224" s="18" t="s">
        <v>24</v>
      </c>
      <c r="E224" s="9">
        <v>7000</v>
      </c>
      <c r="F224" s="9"/>
      <c r="G224" s="9"/>
      <c r="H224" s="9"/>
      <c r="I224" s="9">
        <v>7000</v>
      </c>
      <c r="J224" s="9"/>
      <c r="K224" s="9"/>
      <c r="L224" s="9"/>
      <c r="M224" s="9"/>
    </row>
    <row r="225" spans="1:13" ht="20.25" customHeight="1">
      <c r="A225" s="9"/>
      <c r="B225" s="19"/>
      <c r="C225" s="9"/>
      <c r="D225" s="18" t="s">
        <v>25</v>
      </c>
      <c r="E225" s="9">
        <f>G225+I225+K225</f>
        <v>70000</v>
      </c>
      <c r="F225" s="9">
        <f>H225+J225+L225</f>
        <v>0</v>
      </c>
      <c r="G225" s="9">
        <v>70000</v>
      </c>
      <c r="H225" s="9"/>
      <c r="I225" s="9"/>
      <c r="J225" s="9"/>
      <c r="K225" s="9"/>
      <c r="L225" s="9"/>
      <c r="M225" s="52"/>
    </row>
    <row r="226" spans="1:13" ht="20.25" customHeight="1">
      <c r="A226" s="9" t="s">
        <v>131</v>
      </c>
      <c r="B226" s="71" t="s">
        <v>201</v>
      </c>
      <c r="C226" s="9" t="s">
        <v>198</v>
      </c>
      <c r="D226" s="67" t="s">
        <v>22</v>
      </c>
      <c r="E226" s="9">
        <f>E227+E228+E229</f>
        <v>27500</v>
      </c>
      <c r="F226" s="9">
        <f aca="true" t="shared" si="83" ref="F226:K226">F227+F228+F229</f>
        <v>0</v>
      </c>
      <c r="G226" s="9">
        <f t="shared" si="83"/>
        <v>25000</v>
      </c>
      <c r="H226" s="9">
        <f t="shared" si="83"/>
        <v>0</v>
      </c>
      <c r="I226" s="9">
        <f t="shared" si="83"/>
        <v>2500</v>
      </c>
      <c r="J226" s="9">
        <f t="shared" si="83"/>
        <v>0</v>
      </c>
      <c r="K226" s="9">
        <f t="shared" si="83"/>
        <v>0</v>
      </c>
      <c r="L226" s="9">
        <f>L227+L228+L229</f>
        <v>0</v>
      </c>
      <c r="M226" s="9"/>
    </row>
    <row r="227" spans="1:13" ht="20.25" customHeight="1">
      <c r="A227" s="9"/>
      <c r="B227" s="71"/>
      <c r="C227" s="9"/>
      <c r="D227" s="18" t="s">
        <v>23</v>
      </c>
      <c r="E227" s="9"/>
      <c r="F227" s="9"/>
      <c r="G227" s="9"/>
      <c r="H227" s="9"/>
      <c r="I227" s="9"/>
      <c r="J227" s="9"/>
      <c r="K227" s="9"/>
      <c r="L227" s="9"/>
      <c r="M227" s="9"/>
    </row>
    <row r="228" spans="1:13" ht="20.25" customHeight="1">
      <c r="A228" s="9"/>
      <c r="B228" s="71"/>
      <c r="C228" s="9"/>
      <c r="D228" s="18" t="s">
        <v>24</v>
      </c>
      <c r="E228" s="9"/>
      <c r="F228" s="9"/>
      <c r="G228" s="9"/>
      <c r="H228" s="9"/>
      <c r="I228" s="9"/>
      <c r="J228" s="9"/>
      <c r="K228" s="9"/>
      <c r="L228" s="9"/>
      <c r="M228" s="9"/>
    </row>
    <row r="229" spans="1:13" ht="21" customHeight="1">
      <c r="A229" s="9"/>
      <c r="B229" s="71"/>
      <c r="C229" s="9"/>
      <c r="D229" s="18" t="s">
        <v>25</v>
      </c>
      <c r="E229" s="9">
        <f>G229+I229+K229</f>
        <v>27500</v>
      </c>
      <c r="F229" s="9">
        <f>H229+J229+L229</f>
        <v>0</v>
      </c>
      <c r="G229" s="9">
        <v>25000</v>
      </c>
      <c r="H229" s="9"/>
      <c r="I229" s="9">
        <v>2500</v>
      </c>
      <c r="J229" s="9"/>
      <c r="K229" s="9"/>
      <c r="L229" s="9"/>
      <c r="M229" s="52"/>
    </row>
    <row r="230" spans="1:13" ht="20.25" customHeight="1">
      <c r="A230" s="28" t="s">
        <v>96</v>
      </c>
      <c r="B230" s="70" t="s">
        <v>202</v>
      </c>
      <c r="C230" s="63" t="s">
        <v>203</v>
      </c>
      <c r="D230" s="67" t="s">
        <v>22</v>
      </c>
      <c r="E230" s="7">
        <f>E231+E232</f>
        <v>12185.762</v>
      </c>
      <c r="F230" s="7">
        <f aca="true" t="shared" si="84" ref="F230:J230">F231+F232</f>
        <v>8617.331</v>
      </c>
      <c r="G230" s="7">
        <f t="shared" si="84"/>
        <v>8469.8</v>
      </c>
      <c r="H230" s="7">
        <f t="shared" si="84"/>
        <v>3889.9000000000005</v>
      </c>
      <c r="I230" s="7">
        <f t="shared" si="84"/>
        <v>3723.9620000000004</v>
      </c>
      <c r="J230" s="7">
        <f t="shared" si="84"/>
        <v>4727.4310000000005</v>
      </c>
      <c r="K230" s="7"/>
      <c r="L230" s="7"/>
      <c r="M230" s="9"/>
    </row>
    <row r="231" spans="1:13" ht="20.25" customHeight="1">
      <c r="A231" s="28"/>
      <c r="B231" s="70"/>
      <c r="C231" s="52"/>
      <c r="D231" s="18" t="s">
        <v>23</v>
      </c>
      <c r="E231" s="9">
        <f aca="true" t="shared" si="85" ref="E231:J232">E235+E239</f>
        <v>5565.831</v>
      </c>
      <c r="F231" s="9">
        <f t="shared" si="85"/>
        <v>5715.831</v>
      </c>
      <c r="G231" s="9">
        <f t="shared" si="85"/>
        <v>3763.7</v>
      </c>
      <c r="H231" s="9">
        <f t="shared" si="85"/>
        <v>3601.1000000000004</v>
      </c>
      <c r="I231" s="9">
        <f t="shared" si="85"/>
        <v>1810.131</v>
      </c>
      <c r="J231" s="9">
        <f t="shared" si="85"/>
        <v>2114.731</v>
      </c>
      <c r="K231" s="9"/>
      <c r="L231" s="9"/>
      <c r="M231" s="9"/>
    </row>
    <row r="232" spans="1:13" ht="20.25" customHeight="1">
      <c r="A232" s="28"/>
      <c r="B232" s="70"/>
      <c r="C232" s="52"/>
      <c r="D232" s="18" t="s">
        <v>24</v>
      </c>
      <c r="E232" s="9">
        <f t="shared" si="85"/>
        <v>6619.9310000000005</v>
      </c>
      <c r="F232" s="9">
        <f t="shared" si="85"/>
        <v>2901.5000000000005</v>
      </c>
      <c r="G232" s="9">
        <f t="shared" si="85"/>
        <v>4706.1</v>
      </c>
      <c r="H232" s="9">
        <f t="shared" si="85"/>
        <v>288.8</v>
      </c>
      <c r="I232" s="9">
        <f t="shared" si="85"/>
        <v>1913.8310000000001</v>
      </c>
      <c r="J232" s="9">
        <f t="shared" si="85"/>
        <v>2612.7000000000003</v>
      </c>
      <c r="K232" s="9"/>
      <c r="L232" s="9"/>
      <c r="M232" s="9"/>
    </row>
    <row r="233" spans="1:13" s="44" customFormat="1" ht="21" customHeight="1">
      <c r="A233" s="28"/>
      <c r="B233" s="70"/>
      <c r="C233" s="52"/>
      <c r="D233" s="72" t="s">
        <v>25</v>
      </c>
      <c r="E233" s="9">
        <f>G233+I233+K233</f>
        <v>6628.9310000000005</v>
      </c>
      <c r="F233" s="9">
        <f>H233+J233+L233</f>
        <v>1431.3</v>
      </c>
      <c r="G233" s="9">
        <f>G237+G241</f>
        <v>4706.1</v>
      </c>
      <c r="H233" s="9">
        <f aca="true" t="shared" si="86" ref="H233:L233">H237+H241</f>
        <v>397</v>
      </c>
      <c r="I233" s="9">
        <f t="shared" si="86"/>
        <v>1922.8310000000001</v>
      </c>
      <c r="J233" s="9">
        <f t="shared" si="86"/>
        <v>1034.3</v>
      </c>
      <c r="K233" s="9">
        <f t="shared" si="86"/>
        <v>0</v>
      </c>
      <c r="L233" s="9">
        <f t="shared" si="86"/>
        <v>0</v>
      </c>
      <c r="M233" s="52"/>
    </row>
    <row r="234" spans="1:13" ht="20.25" customHeight="1">
      <c r="A234" s="9" t="s">
        <v>98</v>
      </c>
      <c r="B234" s="73" t="s">
        <v>204</v>
      </c>
      <c r="C234" s="9" t="s">
        <v>205</v>
      </c>
      <c r="D234" s="67" t="s">
        <v>22</v>
      </c>
      <c r="E234" s="7">
        <f>E235+E236</f>
        <v>5939.6</v>
      </c>
      <c r="F234" s="7">
        <f aca="true" t="shared" si="87" ref="F234:J234">F235+F236</f>
        <v>3258.2000000000003</v>
      </c>
      <c r="G234" s="7">
        <f t="shared" si="87"/>
        <v>5642.6</v>
      </c>
      <c r="H234" s="7">
        <f t="shared" si="87"/>
        <v>3062.1000000000004</v>
      </c>
      <c r="I234" s="7">
        <f t="shared" si="87"/>
        <v>297</v>
      </c>
      <c r="J234" s="7">
        <f t="shared" si="87"/>
        <v>196.1</v>
      </c>
      <c r="K234" s="9"/>
      <c r="L234" s="9"/>
      <c r="M234" s="9"/>
    </row>
    <row r="235" spans="1:13" ht="20.25" customHeight="1">
      <c r="A235" s="9"/>
      <c r="B235" s="73"/>
      <c r="C235" s="9"/>
      <c r="D235" s="18" t="s">
        <v>23</v>
      </c>
      <c r="E235" s="9">
        <v>2969.8</v>
      </c>
      <c r="F235" s="9">
        <f>H235+J235</f>
        <v>2919.4</v>
      </c>
      <c r="G235" s="9">
        <v>2821.3</v>
      </c>
      <c r="H235" s="9">
        <v>2773.3</v>
      </c>
      <c r="I235" s="9">
        <v>148.5</v>
      </c>
      <c r="J235" s="9">
        <v>146.1</v>
      </c>
      <c r="K235" s="9"/>
      <c r="L235" s="9"/>
      <c r="M235" s="9"/>
    </row>
    <row r="236" spans="1:13" ht="20.25" customHeight="1">
      <c r="A236" s="9"/>
      <c r="B236" s="73"/>
      <c r="C236" s="9"/>
      <c r="D236" s="18" t="s">
        <v>24</v>
      </c>
      <c r="E236" s="9">
        <v>2969.8</v>
      </c>
      <c r="F236" s="9">
        <f>H236+J236</f>
        <v>338.8</v>
      </c>
      <c r="G236" s="9">
        <v>2821.3</v>
      </c>
      <c r="H236" s="9">
        <v>288.8</v>
      </c>
      <c r="I236" s="9">
        <v>148.5</v>
      </c>
      <c r="J236" s="9">
        <v>50</v>
      </c>
      <c r="K236" s="9"/>
      <c r="L236" s="9"/>
      <c r="M236" s="9"/>
    </row>
    <row r="237" spans="1:13" s="14" customFormat="1" ht="21" customHeight="1">
      <c r="A237" s="9"/>
      <c r="B237" s="74"/>
      <c r="C237" s="9"/>
      <c r="D237" s="18" t="s">
        <v>25</v>
      </c>
      <c r="E237" s="9">
        <f>G237+I237+K237</f>
        <v>2969.8</v>
      </c>
      <c r="F237" s="9">
        <f>H237+J237+L237</f>
        <v>260.4</v>
      </c>
      <c r="G237" s="9">
        <v>2821.3</v>
      </c>
      <c r="H237" s="9">
        <v>182.3</v>
      </c>
      <c r="I237" s="9">
        <v>148.5</v>
      </c>
      <c r="J237" s="9">
        <v>78.1</v>
      </c>
      <c r="K237" s="9"/>
      <c r="L237" s="9"/>
      <c r="M237" s="52"/>
    </row>
    <row r="238" spans="1:13" ht="20.25" customHeight="1">
      <c r="A238" s="9" t="s">
        <v>101</v>
      </c>
      <c r="B238" s="71" t="s">
        <v>206</v>
      </c>
      <c r="C238" s="9" t="s">
        <v>203</v>
      </c>
      <c r="D238" s="67" t="s">
        <v>22</v>
      </c>
      <c r="E238" s="75">
        <f>E239+E240</f>
        <v>6246.162</v>
      </c>
      <c r="F238" s="75">
        <f aca="true" t="shared" si="88" ref="F238:J238">F239+F240</f>
        <v>5359.131</v>
      </c>
      <c r="G238" s="75">
        <f t="shared" si="88"/>
        <v>2827.2</v>
      </c>
      <c r="H238" s="75">
        <f t="shared" si="88"/>
        <v>827.8</v>
      </c>
      <c r="I238" s="75">
        <f t="shared" si="88"/>
        <v>3426.9620000000004</v>
      </c>
      <c r="J238" s="75">
        <f t="shared" si="88"/>
        <v>4531.331</v>
      </c>
      <c r="K238" s="65"/>
      <c r="L238" s="65"/>
      <c r="M238" s="9"/>
    </row>
    <row r="239" spans="1:13" ht="20.25" customHeight="1">
      <c r="A239" s="9"/>
      <c r="B239" s="71"/>
      <c r="C239" s="9"/>
      <c r="D239" s="18" t="s">
        <v>23</v>
      </c>
      <c r="E239" s="9">
        <f aca="true" t="shared" si="89" ref="E239:J240">E243+E247+E251+E255+E259+E263+E267+E271+E275+E279+E283+E287</f>
        <v>2596.031</v>
      </c>
      <c r="F239" s="9">
        <f t="shared" si="89"/>
        <v>2796.431</v>
      </c>
      <c r="G239" s="9">
        <f t="shared" si="89"/>
        <v>942.3999999999999</v>
      </c>
      <c r="H239" s="9">
        <f t="shared" si="89"/>
        <v>827.8</v>
      </c>
      <c r="I239" s="9">
        <f t="shared" si="89"/>
        <v>1661.631</v>
      </c>
      <c r="J239" s="9">
        <f t="shared" si="89"/>
        <v>1968.631</v>
      </c>
      <c r="K239" s="9"/>
      <c r="L239" s="9"/>
      <c r="M239" s="9"/>
    </row>
    <row r="240" spans="1:13" ht="20.25" customHeight="1">
      <c r="A240" s="9"/>
      <c r="B240" s="71"/>
      <c r="C240" s="9"/>
      <c r="D240" s="18" t="s">
        <v>24</v>
      </c>
      <c r="E240" s="9">
        <f t="shared" si="89"/>
        <v>3650.1310000000003</v>
      </c>
      <c r="F240" s="9">
        <f t="shared" si="89"/>
        <v>2562.7000000000003</v>
      </c>
      <c r="G240" s="9">
        <f t="shared" si="89"/>
        <v>1884.8000000000002</v>
      </c>
      <c r="H240" s="9">
        <f t="shared" si="89"/>
        <v>0</v>
      </c>
      <c r="I240" s="9">
        <f t="shared" si="89"/>
        <v>1765.3310000000001</v>
      </c>
      <c r="J240" s="9">
        <f t="shared" si="89"/>
        <v>2562.7000000000003</v>
      </c>
      <c r="K240" s="9"/>
      <c r="L240" s="9"/>
      <c r="M240" s="9"/>
    </row>
    <row r="241" spans="1:13" s="14" customFormat="1" ht="21" customHeight="1">
      <c r="A241" s="9"/>
      <c r="B241" s="71"/>
      <c r="C241" s="9"/>
      <c r="D241" s="18" t="s">
        <v>25</v>
      </c>
      <c r="E241" s="9">
        <f>G241+I241+K241</f>
        <v>3659.1310000000003</v>
      </c>
      <c r="F241" s="9"/>
      <c r="G241" s="9">
        <f>G245+G249+G253+G257+G261+G265+G269+G273+G277+G281+G285+G289</f>
        <v>1884.8000000000002</v>
      </c>
      <c r="H241" s="9">
        <f aca="true" t="shared" si="90" ref="H241:L241">H245+H249+H253+H257+H261+H265+H269+H273+H277+H281+H285+H289</f>
        <v>214.7</v>
      </c>
      <c r="I241" s="9">
        <f t="shared" si="90"/>
        <v>1774.3310000000001</v>
      </c>
      <c r="J241" s="9">
        <f t="shared" si="90"/>
        <v>956.2</v>
      </c>
      <c r="K241" s="9">
        <f t="shared" si="90"/>
        <v>0</v>
      </c>
      <c r="L241" s="9">
        <f t="shared" si="90"/>
        <v>0</v>
      </c>
      <c r="M241" s="52"/>
    </row>
    <row r="242" spans="1:13" ht="20.25" customHeight="1">
      <c r="A242" s="9"/>
      <c r="B242" s="71"/>
      <c r="C242" s="9" t="s">
        <v>207</v>
      </c>
      <c r="D242" s="67" t="s">
        <v>22</v>
      </c>
      <c r="E242" s="7">
        <f>SUM(E243:E245)</f>
        <v>1878.1</v>
      </c>
      <c r="F242" s="7">
        <f aca="true" t="shared" si="91" ref="F242:H242">SUM(F243:F245)</f>
        <v>394.1</v>
      </c>
      <c r="G242" s="7">
        <f t="shared" si="91"/>
        <v>1708.1</v>
      </c>
      <c r="H242" s="7">
        <f t="shared" si="91"/>
        <v>359.3</v>
      </c>
      <c r="I242" s="7">
        <f>SUM(I243:I245)</f>
        <v>170</v>
      </c>
      <c r="J242" s="7">
        <f aca="true" t="shared" si="92" ref="J242">SUM(J243:J245)</f>
        <v>34.8</v>
      </c>
      <c r="K242" s="7">
        <f aca="true" t="shared" si="93" ref="K242">SUM(K243:K245)</f>
        <v>0</v>
      </c>
      <c r="L242" s="7">
        <f aca="true" t="shared" si="94" ref="L242">SUM(L243:L245)</f>
        <v>0</v>
      </c>
      <c r="M242" s="9"/>
    </row>
    <row r="243" spans="1:13" ht="20.25" customHeight="1">
      <c r="A243" s="9"/>
      <c r="B243" s="71"/>
      <c r="C243" s="9"/>
      <c r="D243" s="18" t="s">
        <v>23</v>
      </c>
      <c r="E243" s="9">
        <v>452.3</v>
      </c>
      <c r="F243" s="9">
        <v>394.1</v>
      </c>
      <c r="G243" s="9">
        <v>412.3</v>
      </c>
      <c r="H243" s="9">
        <v>359.3</v>
      </c>
      <c r="I243" s="9">
        <v>40</v>
      </c>
      <c r="J243" s="9">
        <v>34.8</v>
      </c>
      <c r="K243" s="9"/>
      <c r="L243" s="9"/>
      <c r="M243" s="9"/>
    </row>
    <row r="244" spans="1:13" ht="20.25" customHeight="1">
      <c r="A244" s="9"/>
      <c r="B244" s="71"/>
      <c r="C244" s="9"/>
      <c r="D244" s="18" t="s">
        <v>24</v>
      </c>
      <c r="E244" s="9">
        <v>712.9</v>
      </c>
      <c r="F244" s="9">
        <v>0</v>
      </c>
      <c r="G244" s="9">
        <v>647.9</v>
      </c>
      <c r="H244" s="9"/>
      <c r="I244" s="9">
        <v>65</v>
      </c>
      <c r="J244" s="9">
        <v>0</v>
      </c>
      <c r="K244" s="9"/>
      <c r="L244" s="9"/>
      <c r="M244" s="9"/>
    </row>
    <row r="245" spans="1:13" s="14" customFormat="1" ht="21" customHeight="1">
      <c r="A245" s="9"/>
      <c r="B245" s="71"/>
      <c r="C245" s="9"/>
      <c r="D245" s="18" t="s">
        <v>25</v>
      </c>
      <c r="E245" s="9">
        <f>G245+I245+K245</f>
        <v>712.9</v>
      </c>
      <c r="F245" s="9"/>
      <c r="G245" s="9">
        <v>647.9</v>
      </c>
      <c r="H245" s="9"/>
      <c r="I245" s="9">
        <v>65</v>
      </c>
      <c r="J245" s="9"/>
      <c r="K245" s="9"/>
      <c r="L245" s="9"/>
      <c r="M245" s="52"/>
    </row>
    <row r="246" spans="1:13" ht="20.25" customHeight="1">
      <c r="A246" s="9"/>
      <c r="B246" s="71"/>
      <c r="C246" s="9" t="s">
        <v>208</v>
      </c>
      <c r="D246" s="67" t="s">
        <v>22</v>
      </c>
      <c r="E246" s="7">
        <f>SUM(E247:E249)</f>
        <v>317.9</v>
      </c>
      <c r="F246" s="7">
        <f aca="true" t="shared" si="95" ref="F246:L246">SUM(F247:F249)</f>
        <v>268.6</v>
      </c>
      <c r="G246" s="7">
        <f t="shared" si="95"/>
        <v>117.8</v>
      </c>
      <c r="H246" s="7">
        <f t="shared" si="95"/>
        <v>0</v>
      </c>
      <c r="I246" s="7">
        <f t="shared" si="95"/>
        <v>200.10000000000002</v>
      </c>
      <c r="J246" s="7">
        <f t="shared" si="95"/>
        <v>268.6</v>
      </c>
      <c r="K246" s="7">
        <f t="shared" si="95"/>
        <v>0</v>
      </c>
      <c r="L246" s="7">
        <f t="shared" si="95"/>
        <v>0</v>
      </c>
      <c r="M246" s="9"/>
    </row>
    <row r="247" spans="1:13" ht="20.25" customHeight="1">
      <c r="A247" s="9"/>
      <c r="B247" s="71"/>
      <c r="C247" s="9"/>
      <c r="D247" s="18" t="s">
        <v>23</v>
      </c>
      <c r="E247" s="9">
        <v>66.7</v>
      </c>
      <c r="F247" s="9">
        <v>100.9</v>
      </c>
      <c r="G247" s="9">
        <v>0</v>
      </c>
      <c r="H247" s="9">
        <v>0</v>
      </c>
      <c r="I247" s="9">
        <v>66.7</v>
      </c>
      <c r="J247" s="9">
        <v>100.9</v>
      </c>
      <c r="K247" s="9"/>
      <c r="L247" s="9"/>
      <c r="M247" s="9"/>
    </row>
    <row r="248" spans="1:13" ht="20.25" customHeight="1">
      <c r="A248" s="9"/>
      <c r="B248" s="71"/>
      <c r="C248" s="9"/>
      <c r="D248" s="18" t="s">
        <v>24</v>
      </c>
      <c r="E248" s="9">
        <v>125.6</v>
      </c>
      <c r="F248" s="9">
        <v>78</v>
      </c>
      <c r="G248" s="9">
        <v>58.9</v>
      </c>
      <c r="H248" s="9">
        <v>0</v>
      </c>
      <c r="I248" s="9">
        <v>66.7</v>
      </c>
      <c r="J248" s="9">
        <v>78</v>
      </c>
      <c r="K248" s="9"/>
      <c r="L248" s="9"/>
      <c r="M248" s="9"/>
    </row>
    <row r="249" spans="1:13" s="14" customFormat="1" ht="21" customHeight="1">
      <c r="A249" s="9"/>
      <c r="B249" s="71"/>
      <c r="C249" s="9"/>
      <c r="D249" s="18" t="s">
        <v>25</v>
      </c>
      <c r="E249" s="9">
        <f>G249+I249+K249</f>
        <v>125.6</v>
      </c>
      <c r="F249" s="9">
        <f>H249+J249+L249</f>
        <v>89.7</v>
      </c>
      <c r="G249" s="9">
        <v>58.9</v>
      </c>
      <c r="H249" s="9"/>
      <c r="I249" s="9">
        <v>66.7</v>
      </c>
      <c r="J249" s="9">
        <v>89.7</v>
      </c>
      <c r="K249" s="9"/>
      <c r="L249" s="9"/>
      <c r="M249" s="52"/>
    </row>
    <row r="250" spans="1:13" ht="20.25" customHeight="1">
      <c r="A250" s="9"/>
      <c r="B250" s="71"/>
      <c r="C250" s="9" t="s">
        <v>209</v>
      </c>
      <c r="D250" s="67" t="s">
        <v>22</v>
      </c>
      <c r="E250" s="7">
        <f>SUM(E251:E252)</f>
        <v>432.062</v>
      </c>
      <c r="F250" s="7">
        <f aca="true" t="shared" si="96" ref="F250:L250">SUM(F251:F252)</f>
        <v>383.43100000000004</v>
      </c>
      <c r="G250" s="7">
        <f t="shared" si="96"/>
        <v>117.8</v>
      </c>
      <c r="H250" s="7">
        <f t="shared" si="96"/>
        <v>58.9</v>
      </c>
      <c r="I250" s="7">
        <f t="shared" si="96"/>
        <v>314.262</v>
      </c>
      <c r="J250" s="7">
        <f t="shared" si="96"/>
        <v>324.531</v>
      </c>
      <c r="K250" s="7">
        <f t="shared" si="96"/>
        <v>0</v>
      </c>
      <c r="L250" s="7">
        <f t="shared" si="96"/>
        <v>0</v>
      </c>
      <c r="M250" s="9"/>
    </row>
    <row r="251" spans="1:13" ht="20.25" customHeight="1">
      <c r="A251" s="9"/>
      <c r="B251" s="71"/>
      <c r="C251" s="9"/>
      <c r="D251" s="18" t="s">
        <v>23</v>
      </c>
      <c r="E251" s="9">
        <v>216.031</v>
      </c>
      <c r="F251" s="9">
        <v>216.031</v>
      </c>
      <c r="G251" s="9">
        <v>58.9</v>
      </c>
      <c r="H251" s="9">
        <v>58.9</v>
      </c>
      <c r="I251" s="9">
        <v>157.131</v>
      </c>
      <c r="J251" s="9">
        <v>157.131</v>
      </c>
      <c r="K251" s="9"/>
      <c r="L251" s="9"/>
      <c r="M251" s="9"/>
    </row>
    <row r="252" spans="1:13" ht="20.25" customHeight="1">
      <c r="A252" s="9"/>
      <c r="B252" s="71"/>
      <c r="C252" s="9"/>
      <c r="D252" s="18" t="s">
        <v>24</v>
      </c>
      <c r="E252" s="9">
        <v>216.031</v>
      </c>
      <c r="F252" s="9">
        <v>167.4</v>
      </c>
      <c r="G252" s="9">
        <v>58.9</v>
      </c>
      <c r="H252" s="9">
        <v>0</v>
      </c>
      <c r="I252" s="9">
        <v>157.131</v>
      </c>
      <c r="J252" s="9">
        <v>167.4</v>
      </c>
      <c r="K252" s="9"/>
      <c r="L252" s="9"/>
      <c r="M252" s="9"/>
    </row>
    <row r="253" spans="1:13" s="14" customFormat="1" ht="21" customHeight="1">
      <c r="A253" s="9"/>
      <c r="B253" s="71"/>
      <c r="C253" s="9"/>
      <c r="D253" s="18" t="s">
        <v>25</v>
      </c>
      <c r="E253" s="9">
        <f>G253+I253+K253</f>
        <v>216.031</v>
      </c>
      <c r="F253" s="9">
        <f>H253+J253+L253</f>
        <v>0</v>
      </c>
      <c r="G253" s="9">
        <v>58.9</v>
      </c>
      <c r="H253" s="9"/>
      <c r="I253" s="9">
        <v>157.131</v>
      </c>
      <c r="J253" s="9"/>
      <c r="K253" s="9"/>
      <c r="L253" s="9"/>
      <c r="M253" s="52"/>
    </row>
    <row r="254" spans="1:13" ht="20.25" customHeight="1">
      <c r="A254" s="9"/>
      <c r="B254" s="71"/>
      <c r="C254" s="9" t="s">
        <v>210</v>
      </c>
      <c r="D254" s="67" t="s">
        <v>22</v>
      </c>
      <c r="E254" s="7">
        <f>SUM(E255:E257)</f>
        <v>1982.8</v>
      </c>
      <c r="F254" s="7">
        <f aca="true" t="shared" si="97" ref="F254:L254">SUM(F255:F257)</f>
        <v>1619.9</v>
      </c>
      <c r="G254" s="7">
        <f t="shared" si="97"/>
        <v>471.2</v>
      </c>
      <c r="H254" s="7">
        <f t="shared" si="97"/>
        <v>94.8</v>
      </c>
      <c r="I254" s="7">
        <f t="shared" si="97"/>
        <v>1511.6</v>
      </c>
      <c r="J254" s="7">
        <f t="shared" si="97"/>
        <v>1525.1</v>
      </c>
      <c r="K254" s="7">
        <f t="shared" si="97"/>
        <v>0</v>
      </c>
      <c r="L254" s="7">
        <f t="shared" si="97"/>
        <v>0</v>
      </c>
      <c r="M254" s="9"/>
    </row>
    <row r="255" spans="1:13" ht="20.25" customHeight="1">
      <c r="A255" s="9"/>
      <c r="B255" s="71"/>
      <c r="C255" s="9"/>
      <c r="D255" s="18" t="s">
        <v>23</v>
      </c>
      <c r="E255" s="9">
        <v>603.8</v>
      </c>
      <c r="F255" s="9">
        <v>489.2</v>
      </c>
      <c r="G255" s="9">
        <v>117.8</v>
      </c>
      <c r="H255" s="9">
        <v>94.8</v>
      </c>
      <c r="I255" s="9">
        <v>486</v>
      </c>
      <c r="J255" s="9">
        <v>394.4</v>
      </c>
      <c r="K255" s="9"/>
      <c r="L255" s="9"/>
      <c r="M255" s="9"/>
    </row>
    <row r="256" spans="1:13" ht="20.25" customHeight="1">
      <c r="A256" s="9"/>
      <c r="B256" s="71"/>
      <c r="C256" s="9"/>
      <c r="D256" s="18" t="s">
        <v>24</v>
      </c>
      <c r="E256" s="9">
        <v>689.5</v>
      </c>
      <c r="F256" s="9">
        <v>527.6</v>
      </c>
      <c r="G256" s="9">
        <v>176.7</v>
      </c>
      <c r="H256" s="9">
        <v>0</v>
      </c>
      <c r="I256" s="9">
        <v>512.8</v>
      </c>
      <c r="J256" s="9">
        <v>527.6</v>
      </c>
      <c r="K256" s="9"/>
      <c r="L256" s="9"/>
      <c r="M256" s="9"/>
    </row>
    <row r="257" spans="1:13" ht="21" customHeight="1">
      <c r="A257" s="9"/>
      <c r="B257" s="71"/>
      <c r="C257" s="9"/>
      <c r="D257" s="18" t="s">
        <v>25</v>
      </c>
      <c r="E257" s="9">
        <f>G257+I257+K257</f>
        <v>689.5</v>
      </c>
      <c r="F257" s="9">
        <f>H257+J257+L257</f>
        <v>603.1</v>
      </c>
      <c r="G257" s="9">
        <v>176.7</v>
      </c>
      <c r="H257" s="9">
        <v>0</v>
      </c>
      <c r="I257" s="9">
        <v>512.8</v>
      </c>
      <c r="J257" s="9">
        <v>603.1</v>
      </c>
      <c r="K257" s="9"/>
      <c r="L257" s="9"/>
      <c r="M257" s="52"/>
    </row>
    <row r="258" spans="1:13" ht="20.25" customHeight="1">
      <c r="A258" s="9"/>
      <c r="B258" s="71"/>
      <c r="C258" s="9" t="s">
        <v>211</v>
      </c>
      <c r="D258" s="67" t="s">
        <v>22</v>
      </c>
      <c r="E258" s="7">
        <f>SUM(E259:E261)</f>
        <v>348</v>
      </c>
      <c r="F258" s="7">
        <f aca="true" t="shared" si="98" ref="F258:K258">SUM(F259:F261)</f>
        <v>241.2</v>
      </c>
      <c r="G258" s="7">
        <f t="shared" si="98"/>
        <v>117.8</v>
      </c>
      <c r="H258" s="7">
        <f t="shared" si="98"/>
        <v>0</v>
      </c>
      <c r="I258" s="7">
        <f t="shared" si="98"/>
        <v>230.2</v>
      </c>
      <c r="J258" s="7">
        <f t="shared" si="98"/>
        <v>241.2</v>
      </c>
      <c r="K258" s="7">
        <f t="shared" si="98"/>
        <v>0</v>
      </c>
      <c r="L258" s="7">
        <f aca="true" t="shared" si="99" ref="L258">SUM(L259:L261)</f>
        <v>0</v>
      </c>
      <c r="M258" s="9"/>
    </row>
    <row r="259" spans="1:13" ht="20.25" customHeight="1">
      <c r="A259" s="9"/>
      <c r="B259" s="71"/>
      <c r="C259" s="9"/>
      <c r="D259" s="18" t="s">
        <v>23</v>
      </c>
      <c r="E259" s="9">
        <v>73.8</v>
      </c>
      <c r="F259" s="9">
        <v>73.8</v>
      </c>
      <c r="G259" s="9">
        <v>0</v>
      </c>
      <c r="H259" s="9">
        <v>0</v>
      </c>
      <c r="I259" s="9">
        <v>73.8</v>
      </c>
      <c r="J259" s="9">
        <v>73.8</v>
      </c>
      <c r="K259" s="9"/>
      <c r="L259" s="9"/>
      <c r="M259" s="9"/>
    </row>
    <row r="260" spans="1:13" ht="20.25" customHeight="1">
      <c r="A260" s="9"/>
      <c r="B260" s="71"/>
      <c r="C260" s="9"/>
      <c r="D260" s="18" t="s">
        <v>24</v>
      </c>
      <c r="E260" s="9">
        <v>137.1</v>
      </c>
      <c r="F260" s="9">
        <v>89.7</v>
      </c>
      <c r="G260" s="9">
        <v>58.9</v>
      </c>
      <c r="H260" s="9">
        <v>0</v>
      </c>
      <c r="I260" s="9">
        <v>78.2</v>
      </c>
      <c r="J260" s="9">
        <v>89.7</v>
      </c>
      <c r="K260" s="9"/>
      <c r="L260" s="9"/>
      <c r="M260" s="9"/>
    </row>
    <row r="261" spans="1:13" ht="21" customHeight="1">
      <c r="A261" s="9"/>
      <c r="B261" s="71"/>
      <c r="C261" s="9"/>
      <c r="D261" s="18" t="s">
        <v>25</v>
      </c>
      <c r="E261" s="9">
        <f>G261+I261+K261</f>
        <v>137.1</v>
      </c>
      <c r="F261" s="9">
        <f>H261+J261+L261</f>
        <v>77.7</v>
      </c>
      <c r="G261" s="9">
        <v>58.9</v>
      </c>
      <c r="H261" s="9">
        <v>0</v>
      </c>
      <c r="I261" s="9">
        <v>78.2</v>
      </c>
      <c r="J261" s="9">
        <v>77.7</v>
      </c>
      <c r="K261" s="9"/>
      <c r="L261" s="9"/>
      <c r="M261" s="52"/>
    </row>
    <row r="262" spans="1:13" ht="20.25" customHeight="1">
      <c r="A262" s="9"/>
      <c r="B262" s="71"/>
      <c r="C262" s="9" t="s">
        <v>212</v>
      </c>
      <c r="D262" s="67" t="s">
        <v>22</v>
      </c>
      <c r="E262" s="7">
        <f>SUM(E263:E265)</f>
        <v>897.3</v>
      </c>
      <c r="F262" s="7">
        <f aca="true" t="shared" si="100" ref="F262:L262">SUM(F263:F265)</f>
        <v>614.5</v>
      </c>
      <c r="G262" s="7">
        <f t="shared" si="100"/>
        <v>294.5</v>
      </c>
      <c r="H262" s="7">
        <f t="shared" si="100"/>
        <v>54.4</v>
      </c>
      <c r="I262" s="7">
        <f t="shared" si="100"/>
        <v>602.8</v>
      </c>
      <c r="J262" s="7">
        <f t="shared" si="100"/>
        <v>560.1</v>
      </c>
      <c r="K262" s="7">
        <f t="shared" si="100"/>
        <v>0</v>
      </c>
      <c r="L262" s="7">
        <f t="shared" si="100"/>
        <v>0</v>
      </c>
      <c r="M262" s="9"/>
    </row>
    <row r="263" spans="1:13" ht="20.25" customHeight="1">
      <c r="A263" s="9"/>
      <c r="B263" s="71"/>
      <c r="C263" s="9"/>
      <c r="D263" s="18" t="s">
        <v>23</v>
      </c>
      <c r="E263" s="9">
        <v>251.7</v>
      </c>
      <c r="F263" s="9">
        <v>247.2</v>
      </c>
      <c r="G263" s="9">
        <v>58.9</v>
      </c>
      <c r="H263" s="9">
        <v>54.4</v>
      </c>
      <c r="I263" s="9">
        <v>192.8</v>
      </c>
      <c r="J263" s="9">
        <v>192.8</v>
      </c>
      <c r="K263" s="9"/>
      <c r="L263" s="9"/>
      <c r="M263" s="9"/>
    </row>
    <row r="264" spans="1:13" ht="20.25" customHeight="1">
      <c r="A264" s="9"/>
      <c r="B264" s="71"/>
      <c r="C264" s="9"/>
      <c r="D264" s="18" t="s">
        <v>24</v>
      </c>
      <c r="E264" s="9">
        <v>320.3</v>
      </c>
      <c r="F264" s="9">
        <v>367.3</v>
      </c>
      <c r="G264" s="9">
        <v>117.8</v>
      </c>
      <c r="H264" s="9">
        <v>0</v>
      </c>
      <c r="I264" s="9">
        <v>202.5</v>
      </c>
      <c r="J264" s="9">
        <v>367.3</v>
      </c>
      <c r="K264" s="9"/>
      <c r="L264" s="9"/>
      <c r="M264" s="9"/>
    </row>
    <row r="265" spans="1:13" ht="21" customHeight="1">
      <c r="A265" s="9"/>
      <c r="B265" s="71"/>
      <c r="C265" s="9"/>
      <c r="D265" s="18" t="s">
        <v>25</v>
      </c>
      <c r="E265" s="9">
        <f>G265+I265+K265</f>
        <v>325.3</v>
      </c>
      <c r="F265" s="9">
        <f>H265+J265+L265</f>
        <v>0</v>
      </c>
      <c r="G265" s="9">
        <v>117.8</v>
      </c>
      <c r="H265" s="9">
        <v>0</v>
      </c>
      <c r="I265" s="9">
        <v>207.5</v>
      </c>
      <c r="J265" s="9">
        <v>0</v>
      </c>
      <c r="K265" s="9"/>
      <c r="L265" s="9"/>
      <c r="M265" s="52"/>
    </row>
    <row r="266" spans="1:13" ht="20.25" customHeight="1">
      <c r="A266" s="9"/>
      <c r="B266" s="71"/>
      <c r="C266" s="9" t="s">
        <v>213</v>
      </c>
      <c r="D266" s="67" t="s">
        <v>22</v>
      </c>
      <c r="E266" s="7">
        <f>SUM(E267:E269)</f>
        <v>1113.3</v>
      </c>
      <c r="F266" s="7">
        <f aca="true" t="shared" si="101" ref="F266:K266">SUM(F267:F269)</f>
        <v>1009.9000000000001</v>
      </c>
      <c r="G266" s="7">
        <f t="shared" si="101"/>
        <v>1001.3</v>
      </c>
      <c r="H266" s="7">
        <f t="shared" si="101"/>
        <v>357.29999999999995</v>
      </c>
      <c r="I266" s="7">
        <f t="shared" si="101"/>
        <v>120</v>
      </c>
      <c r="J266" s="7">
        <f t="shared" si="101"/>
        <v>652.6</v>
      </c>
      <c r="K266" s="7">
        <f t="shared" si="101"/>
        <v>0</v>
      </c>
      <c r="L266" s="7">
        <f>SUM(L267:L269)</f>
        <v>0</v>
      </c>
      <c r="M266" s="9"/>
    </row>
    <row r="267" spans="1:13" ht="20.25" customHeight="1">
      <c r="A267" s="9"/>
      <c r="B267" s="71"/>
      <c r="C267" s="9"/>
      <c r="D267" s="18" t="s">
        <v>23</v>
      </c>
      <c r="E267" s="9">
        <v>208.7</v>
      </c>
      <c r="F267" s="9">
        <v>554.2</v>
      </c>
      <c r="G267" s="9">
        <v>176.7</v>
      </c>
      <c r="H267" s="9">
        <v>142.6</v>
      </c>
      <c r="I267" s="9">
        <v>40</v>
      </c>
      <c r="J267" s="9">
        <v>411.6</v>
      </c>
      <c r="K267" s="9"/>
      <c r="L267" s="9"/>
      <c r="M267" s="9"/>
    </row>
    <row r="268" spans="1:13" ht="20.25" customHeight="1">
      <c r="A268" s="9"/>
      <c r="B268" s="71"/>
      <c r="C268" s="9"/>
      <c r="D268" s="18" t="s">
        <v>24</v>
      </c>
      <c r="E268" s="9">
        <v>452.3</v>
      </c>
      <c r="F268" s="9">
        <v>219.5</v>
      </c>
      <c r="G268" s="9">
        <v>412.3</v>
      </c>
      <c r="H268" s="9">
        <v>0</v>
      </c>
      <c r="I268" s="9">
        <v>40</v>
      </c>
      <c r="J268" s="9">
        <v>219.5</v>
      </c>
      <c r="K268" s="9"/>
      <c r="L268" s="9"/>
      <c r="M268" s="9"/>
    </row>
    <row r="269" spans="1:13" ht="21" customHeight="1">
      <c r="A269" s="9"/>
      <c r="B269" s="71"/>
      <c r="C269" s="9"/>
      <c r="D269" s="18" t="s">
        <v>25</v>
      </c>
      <c r="E269" s="9">
        <f>G269+I269+K269</f>
        <v>452.3</v>
      </c>
      <c r="F269" s="9">
        <f>H269+J269+L269</f>
        <v>236.2</v>
      </c>
      <c r="G269" s="9">
        <v>412.3</v>
      </c>
      <c r="H269" s="9">
        <v>214.7</v>
      </c>
      <c r="I269" s="9">
        <v>40</v>
      </c>
      <c r="J269" s="9">
        <v>21.5</v>
      </c>
      <c r="K269" s="9"/>
      <c r="L269" s="9"/>
      <c r="M269" s="52"/>
    </row>
    <row r="270" spans="1:13" ht="20.25" customHeight="1">
      <c r="A270" s="9"/>
      <c r="B270" s="71"/>
      <c r="C270" s="9" t="s">
        <v>214</v>
      </c>
      <c r="D270" s="67" t="s">
        <v>22</v>
      </c>
      <c r="E270" s="7">
        <f>SUM(E271:E273)</f>
        <v>576.6</v>
      </c>
      <c r="F270" s="7">
        <f aca="true" t="shared" si="102" ref="F270:L270">SUM(F271:F273)</f>
        <v>410.6</v>
      </c>
      <c r="G270" s="7">
        <f t="shared" si="102"/>
        <v>117.8</v>
      </c>
      <c r="H270" s="7">
        <f t="shared" si="102"/>
        <v>0</v>
      </c>
      <c r="I270" s="7">
        <f t="shared" si="102"/>
        <v>458.79999999999995</v>
      </c>
      <c r="J270" s="7">
        <f t="shared" si="102"/>
        <v>410.6</v>
      </c>
      <c r="K270" s="7">
        <f t="shared" si="102"/>
        <v>0</v>
      </c>
      <c r="L270" s="7">
        <f t="shared" si="102"/>
        <v>0</v>
      </c>
      <c r="M270" s="9"/>
    </row>
    <row r="271" spans="1:13" ht="20.25" customHeight="1">
      <c r="A271" s="9"/>
      <c r="B271" s="71"/>
      <c r="C271" s="9"/>
      <c r="D271" s="18" t="s">
        <v>23</v>
      </c>
      <c r="E271" s="9">
        <v>130.4</v>
      </c>
      <c r="F271" s="9">
        <v>130.4</v>
      </c>
      <c r="G271" s="9">
        <v>0</v>
      </c>
      <c r="H271" s="9">
        <v>0</v>
      </c>
      <c r="I271" s="9">
        <v>130.4</v>
      </c>
      <c r="J271" s="9">
        <v>130.4</v>
      </c>
      <c r="K271" s="9"/>
      <c r="L271" s="9"/>
      <c r="M271" s="9"/>
    </row>
    <row r="272" spans="1:13" ht="20.25" customHeight="1">
      <c r="A272" s="9"/>
      <c r="B272" s="71"/>
      <c r="C272" s="9"/>
      <c r="D272" s="18" t="s">
        <v>24</v>
      </c>
      <c r="E272" s="9">
        <v>223.1</v>
      </c>
      <c r="F272" s="9">
        <v>116</v>
      </c>
      <c r="G272" s="9">
        <v>58.9</v>
      </c>
      <c r="H272" s="9">
        <v>0</v>
      </c>
      <c r="I272" s="9">
        <v>164.2</v>
      </c>
      <c r="J272" s="9">
        <v>116</v>
      </c>
      <c r="K272" s="9"/>
      <c r="L272" s="9"/>
      <c r="M272" s="9"/>
    </row>
    <row r="273" spans="1:13" ht="21" customHeight="1">
      <c r="A273" s="9"/>
      <c r="B273" s="71"/>
      <c r="C273" s="9"/>
      <c r="D273" s="18" t="s">
        <v>25</v>
      </c>
      <c r="E273" s="9">
        <f>G273+I273+K273</f>
        <v>223.1</v>
      </c>
      <c r="F273" s="9">
        <f>H273+J273+L273</f>
        <v>164.2</v>
      </c>
      <c r="G273" s="9">
        <v>58.9</v>
      </c>
      <c r="H273" s="9">
        <v>0</v>
      </c>
      <c r="I273" s="9">
        <v>164.2</v>
      </c>
      <c r="J273" s="9">
        <v>164.2</v>
      </c>
      <c r="K273" s="9"/>
      <c r="L273" s="9"/>
      <c r="M273" s="52"/>
    </row>
    <row r="274" spans="1:13" ht="20.25" customHeight="1">
      <c r="A274" s="9"/>
      <c r="B274" s="71"/>
      <c r="C274" s="9" t="s">
        <v>215</v>
      </c>
      <c r="D274" s="67" t="s">
        <v>22</v>
      </c>
      <c r="E274" s="7">
        <f>SUM(E275:E277)</f>
        <v>496.5</v>
      </c>
      <c r="F274" s="7">
        <f aca="true" t="shared" si="103" ref="F274:K274">SUM(F275:F277)</f>
        <v>321.9</v>
      </c>
      <c r="G274" s="7">
        <f t="shared" si="103"/>
        <v>176.7</v>
      </c>
      <c r="H274" s="7">
        <f t="shared" si="103"/>
        <v>58.9</v>
      </c>
      <c r="I274" s="7">
        <f t="shared" si="103"/>
        <v>319.8</v>
      </c>
      <c r="J274" s="7">
        <f t="shared" si="103"/>
        <v>263</v>
      </c>
      <c r="K274" s="7">
        <f t="shared" si="103"/>
        <v>0</v>
      </c>
      <c r="L274" s="7">
        <f aca="true" t="shared" si="104" ref="L274">SUM(L275:L277)</f>
        <v>0</v>
      </c>
      <c r="M274" s="9"/>
    </row>
    <row r="275" spans="1:13" ht="20.25" customHeight="1">
      <c r="A275" s="9"/>
      <c r="B275" s="71"/>
      <c r="C275" s="9"/>
      <c r="D275" s="18" t="s">
        <v>23</v>
      </c>
      <c r="E275" s="9">
        <v>164.7</v>
      </c>
      <c r="F275" s="9">
        <v>164.7</v>
      </c>
      <c r="G275" s="9">
        <v>58.9</v>
      </c>
      <c r="H275" s="9">
        <v>58.9</v>
      </c>
      <c r="I275" s="9">
        <v>105.8</v>
      </c>
      <c r="J275" s="9">
        <v>105.8</v>
      </c>
      <c r="K275" s="9"/>
      <c r="L275" s="9"/>
      <c r="M275" s="9"/>
    </row>
    <row r="276" spans="1:13" ht="20.25" customHeight="1">
      <c r="A276" s="9"/>
      <c r="B276" s="71"/>
      <c r="C276" s="9"/>
      <c r="D276" s="18" t="s">
        <v>24</v>
      </c>
      <c r="E276" s="9">
        <v>165.9</v>
      </c>
      <c r="F276" s="9">
        <v>157.2</v>
      </c>
      <c r="G276" s="9">
        <v>58.9</v>
      </c>
      <c r="H276" s="9">
        <v>0</v>
      </c>
      <c r="I276" s="9">
        <v>107</v>
      </c>
      <c r="J276" s="9">
        <v>157.2</v>
      </c>
      <c r="K276" s="9"/>
      <c r="L276" s="9"/>
      <c r="M276" s="9"/>
    </row>
    <row r="277" spans="1:13" ht="21" customHeight="1">
      <c r="A277" s="9"/>
      <c r="B277" s="71"/>
      <c r="C277" s="9"/>
      <c r="D277" s="18" t="s">
        <v>25</v>
      </c>
      <c r="E277" s="9">
        <f>G277+I277+K277</f>
        <v>165.9</v>
      </c>
      <c r="F277" s="9">
        <f>H277+J277+L277</f>
        <v>0</v>
      </c>
      <c r="G277" s="9">
        <v>58.9</v>
      </c>
      <c r="H277" s="9">
        <v>0</v>
      </c>
      <c r="I277" s="9">
        <v>107</v>
      </c>
      <c r="J277" s="9">
        <v>0</v>
      </c>
      <c r="K277" s="9"/>
      <c r="L277" s="9"/>
      <c r="M277" s="52"/>
    </row>
    <row r="278" spans="1:13" ht="20.25" customHeight="1">
      <c r="A278" s="63"/>
      <c r="B278" s="76"/>
      <c r="C278" s="9" t="s">
        <v>216</v>
      </c>
      <c r="D278" s="67" t="s">
        <v>22</v>
      </c>
      <c r="E278" s="7">
        <f>SUM(E279:E281)</f>
        <v>337.4</v>
      </c>
      <c r="F278" s="7">
        <f aca="true" t="shared" si="105" ref="F278:K278">SUM(F279:F281)</f>
        <v>173.4</v>
      </c>
      <c r="G278" s="7">
        <f t="shared" si="105"/>
        <v>117.8</v>
      </c>
      <c r="H278" s="7">
        <f t="shared" si="105"/>
        <v>0</v>
      </c>
      <c r="I278" s="7">
        <f t="shared" si="105"/>
        <v>219.6</v>
      </c>
      <c r="J278" s="7">
        <f t="shared" si="105"/>
        <v>173.4</v>
      </c>
      <c r="K278" s="7">
        <f t="shared" si="105"/>
        <v>0</v>
      </c>
      <c r="L278" s="7">
        <f aca="true" t="shared" si="106" ref="L278">SUM(L279:L281)</f>
        <v>0</v>
      </c>
      <c r="M278" s="9"/>
    </row>
    <row r="279" spans="1:13" ht="20.25" customHeight="1">
      <c r="A279" s="77"/>
      <c r="B279" s="53"/>
      <c r="C279" s="9"/>
      <c r="D279" s="18" t="s">
        <v>23</v>
      </c>
      <c r="E279" s="9">
        <v>70</v>
      </c>
      <c r="F279" s="9">
        <v>70</v>
      </c>
      <c r="G279" s="9">
        <v>0</v>
      </c>
      <c r="H279" s="9">
        <v>0</v>
      </c>
      <c r="I279" s="9">
        <v>70</v>
      </c>
      <c r="J279" s="9">
        <v>70</v>
      </c>
      <c r="K279" s="9"/>
      <c r="L279" s="9"/>
      <c r="M279" s="9"/>
    </row>
    <row r="280" spans="1:13" ht="20.25" customHeight="1">
      <c r="A280" s="65"/>
      <c r="B280" s="53"/>
      <c r="C280" s="9"/>
      <c r="D280" s="18" t="s">
        <v>24</v>
      </c>
      <c r="E280" s="9">
        <v>131.7</v>
      </c>
      <c r="F280" s="9">
        <v>103.4</v>
      </c>
      <c r="G280" s="9">
        <v>58.9</v>
      </c>
      <c r="H280" s="9">
        <v>0</v>
      </c>
      <c r="I280" s="9">
        <v>72.8</v>
      </c>
      <c r="J280" s="9">
        <v>103.4</v>
      </c>
      <c r="K280" s="9"/>
      <c r="L280" s="9"/>
      <c r="M280" s="9"/>
    </row>
    <row r="281" spans="1:13" ht="21" customHeight="1">
      <c r="A281" s="65"/>
      <c r="B281" s="53"/>
      <c r="C281" s="9"/>
      <c r="D281" s="18" t="s">
        <v>25</v>
      </c>
      <c r="E281" s="9">
        <f>G281+I281+K281</f>
        <v>135.7</v>
      </c>
      <c r="F281" s="9">
        <f>H281+J281+L281</f>
        <v>0</v>
      </c>
      <c r="G281" s="9">
        <v>58.9</v>
      </c>
      <c r="H281" s="9"/>
      <c r="I281" s="9">
        <v>76.8</v>
      </c>
      <c r="J281" s="9"/>
      <c r="K281" s="9"/>
      <c r="L281" s="9"/>
      <c r="M281" s="52"/>
    </row>
    <row r="282" spans="1:13" ht="20.25" customHeight="1">
      <c r="A282" s="63"/>
      <c r="B282" s="71"/>
      <c r="C282" s="9" t="s">
        <v>217</v>
      </c>
      <c r="D282" s="67" t="s">
        <v>22</v>
      </c>
      <c r="E282" s="7">
        <f>SUM(E283:E285)</f>
        <v>651.5</v>
      </c>
      <c r="F282" s="7">
        <f aca="true" t="shared" si="107" ref="F282:K282">SUM(F283:F285)</f>
        <v>625.5</v>
      </c>
      <c r="G282" s="7">
        <f t="shared" si="107"/>
        <v>294.5</v>
      </c>
      <c r="H282" s="7">
        <f t="shared" si="107"/>
        <v>58.9</v>
      </c>
      <c r="I282" s="7">
        <f t="shared" si="107"/>
        <v>357</v>
      </c>
      <c r="J282" s="7">
        <f t="shared" si="107"/>
        <v>566.6</v>
      </c>
      <c r="K282" s="7">
        <f t="shared" si="107"/>
        <v>0</v>
      </c>
      <c r="L282" s="7">
        <f aca="true" t="shared" si="108" ref="L282">SUM(L283:L285)</f>
        <v>0</v>
      </c>
      <c r="M282" s="9"/>
    </row>
    <row r="283" spans="1:13" ht="20.25" customHeight="1">
      <c r="A283" s="65"/>
      <c r="B283" s="71"/>
      <c r="C283" s="9"/>
      <c r="D283" s="18" t="s">
        <v>23</v>
      </c>
      <c r="E283" s="9">
        <v>177.9</v>
      </c>
      <c r="F283" s="9">
        <v>177.9</v>
      </c>
      <c r="G283" s="9">
        <v>58.9</v>
      </c>
      <c r="H283" s="9">
        <v>58.9</v>
      </c>
      <c r="I283" s="9">
        <v>119</v>
      </c>
      <c r="J283" s="9">
        <v>119</v>
      </c>
      <c r="K283" s="9"/>
      <c r="L283" s="9"/>
      <c r="M283" s="9"/>
    </row>
    <row r="284" spans="1:13" ht="20.25" customHeight="1">
      <c r="A284" s="65"/>
      <c r="B284" s="71"/>
      <c r="C284" s="9"/>
      <c r="D284" s="18" t="s">
        <v>24</v>
      </c>
      <c r="E284" s="9">
        <v>236.8</v>
      </c>
      <c r="F284" s="9">
        <v>447.6</v>
      </c>
      <c r="G284" s="9">
        <v>117.8</v>
      </c>
      <c r="H284" s="9">
        <v>0</v>
      </c>
      <c r="I284" s="9">
        <v>119</v>
      </c>
      <c r="J284" s="9">
        <v>447.6</v>
      </c>
      <c r="K284" s="9"/>
      <c r="L284" s="9"/>
      <c r="M284" s="9"/>
    </row>
    <row r="285" spans="1:13" ht="21" customHeight="1">
      <c r="A285" s="65"/>
      <c r="B285" s="71"/>
      <c r="C285" s="9"/>
      <c r="D285" s="18" t="s">
        <v>25</v>
      </c>
      <c r="E285" s="9">
        <f>G285+I285+K285</f>
        <v>236.8</v>
      </c>
      <c r="F285" s="9"/>
      <c r="G285" s="9">
        <v>117.8</v>
      </c>
      <c r="H285" s="9"/>
      <c r="I285" s="9">
        <v>119</v>
      </c>
      <c r="J285" s="9"/>
      <c r="K285" s="9"/>
      <c r="L285" s="9"/>
      <c r="M285" s="52"/>
    </row>
    <row r="286" spans="1:13" ht="20.25" customHeight="1">
      <c r="A286" s="9"/>
      <c r="B286" s="71"/>
      <c r="C286" s="9" t="s">
        <v>218</v>
      </c>
      <c r="D286" s="67" t="s">
        <v>22</v>
      </c>
      <c r="E286" s="7">
        <f>SUM(E287:E289)</f>
        <v>657.8</v>
      </c>
      <c r="F286" s="7">
        <f aca="true" t="shared" si="109" ref="F286:L286">SUM(F287:F289)</f>
        <v>467</v>
      </c>
      <c r="G286" s="7">
        <f t="shared" si="109"/>
        <v>117.8</v>
      </c>
      <c r="H286" s="7">
        <f t="shared" si="109"/>
        <v>0</v>
      </c>
      <c r="I286" s="7">
        <f t="shared" si="109"/>
        <v>540</v>
      </c>
      <c r="J286" s="7">
        <f t="shared" si="109"/>
        <v>467</v>
      </c>
      <c r="K286" s="7">
        <f t="shared" si="109"/>
        <v>0</v>
      </c>
      <c r="L286" s="7">
        <f t="shared" si="109"/>
        <v>0</v>
      </c>
      <c r="M286" s="9"/>
    </row>
    <row r="287" spans="1:13" ht="20.25" customHeight="1">
      <c r="A287" s="9"/>
      <c r="B287" s="71"/>
      <c r="C287" s="9"/>
      <c r="D287" s="18" t="s">
        <v>23</v>
      </c>
      <c r="E287" s="9">
        <v>180</v>
      </c>
      <c r="F287" s="9">
        <v>178</v>
      </c>
      <c r="G287" s="9">
        <v>0</v>
      </c>
      <c r="H287" s="9">
        <v>0</v>
      </c>
      <c r="I287" s="9">
        <v>180</v>
      </c>
      <c r="J287" s="9">
        <v>178</v>
      </c>
      <c r="K287" s="9"/>
      <c r="L287" s="9"/>
      <c r="M287" s="9"/>
    </row>
    <row r="288" spans="1:13" ht="20.25" customHeight="1">
      <c r="A288" s="9"/>
      <c r="B288" s="71"/>
      <c r="C288" s="9"/>
      <c r="D288" s="18" t="s">
        <v>24</v>
      </c>
      <c r="E288" s="9">
        <v>238.9</v>
      </c>
      <c r="F288" s="9">
        <v>289</v>
      </c>
      <c r="G288" s="9">
        <v>58.9</v>
      </c>
      <c r="H288" s="9">
        <v>0</v>
      </c>
      <c r="I288" s="9">
        <v>180</v>
      </c>
      <c r="J288" s="9">
        <v>289</v>
      </c>
      <c r="K288" s="9"/>
      <c r="L288" s="9"/>
      <c r="M288" s="9"/>
    </row>
    <row r="289" spans="1:13" ht="21" customHeight="1">
      <c r="A289" s="9"/>
      <c r="B289" s="71"/>
      <c r="C289" s="9"/>
      <c r="D289" s="18" t="s">
        <v>25</v>
      </c>
      <c r="E289" s="9">
        <f>G289+I289+K289</f>
        <v>238.9</v>
      </c>
      <c r="F289" s="9">
        <f>H289+J289+L289</f>
        <v>0</v>
      </c>
      <c r="G289" s="9">
        <v>58.9</v>
      </c>
      <c r="H289" s="9"/>
      <c r="I289" s="9">
        <v>180</v>
      </c>
      <c r="J289" s="9"/>
      <c r="K289" s="9"/>
      <c r="L289" s="9"/>
      <c r="M289" s="52"/>
    </row>
    <row r="290" spans="1:13" ht="20.25" customHeight="1">
      <c r="A290" s="9" t="s">
        <v>104</v>
      </c>
      <c r="B290" s="71" t="s">
        <v>219</v>
      </c>
      <c r="C290" s="9" t="s">
        <v>203</v>
      </c>
      <c r="D290" s="67" t="s">
        <v>22</v>
      </c>
      <c r="E290" s="7">
        <f>E291+E292</f>
        <v>6637.7</v>
      </c>
      <c r="F290" s="7">
        <f aca="true" t="shared" si="110" ref="F290:J290">F291+F292</f>
        <v>2722.9</v>
      </c>
      <c r="G290" s="7">
        <f t="shared" si="110"/>
        <v>954</v>
      </c>
      <c r="H290" s="7">
        <f t="shared" si="110"/>
        <v>477</v>
      </c>
      <c r="I290" s="7">
        <f t="shared" si="110"/>
        <v>5683.7</v>
      </c>
      <c r="J290" s="7">
        <f t="shared" si="110"/>
        <v>2245.9</v>
      </c>
      <c r="K290" s="9"/>
      <c r="L290" s="9"/>
      <c r="M290" s="9"/>
    </row>
    <row r="291" spans="1:13" ht="20.25" customHeight="1">
      <c r="A291" s="9"/>
      <c r="B291" s="71"/>
      <c r="C291" s="9"/>
      <c r="D291" s="18" t="s">
        <v>23</v>
      </c>
      <c r="E291" s="9">
        <f aca="true" t="shared" si="111" ref="E291:J292">E295+E299+E303+E307+E311</f>
        <v>1198.7</v>
      </c>
      <c r="F291" s="9">
        <f t="shared" si="111"/>
        <v>1123.6000000000001</v>
      </c>
      <c r="G291" s="9">
        <f t="shared" si="111"/>
        <v>477</v>
      </c>
      <c r="H291" s="9">
        <f t="shared" si="111"/>
        <v>477</v>
      </c>
      <c r="I291" s="9">
        <f t="shared" si="111"/>
        <v>721.7</v>
      </c>
      <c r="J291" s="9">
        <f t="shared" si="111"/>
        <v>646.6</v>
      </c>
      <c r="K291" s="9"/>
      <c r="L291" s="9"/>
      <c r="M291" s="9"/>
    </row>
    <row r="292" spans="1:13" ht="20.25" customHeight="1">
      <c r="A292" s="9"/>
      <c r="B292" s="71"/>
      <c r="C292" s="9"/>
      <c r="D292" s="18" t="s">
        <v>24</v>
      </c>
      <c r="E292" s="9">
        <f t="shared" si="111"/>
        <v>5439</v>
      </c>
      <c r="F292" s="9">
        <f t="shared" si="111"/>
        <v>1599.3</v>
      </c>
      <c r="G292" s="9">
        <f t="shared" si="111"/>
        <v>477</v>
      </c>
      <c r="H292" s="9">
        <f t="shared" si="111"/>
        <v>0</v>
      </c>
      <c r="I292" s="9">
        <f t="shared" si="111"/>
        <v>4962</v>
      </c>
      <c r="J292" s="9">
        <f t="shared" si="111"/>
        <v>1599.3</v>
      </c>
      <c r="K292" s="9"/>
      <c r="L292" s="9"/>
      <c r="M292" s="9"/>
    </row>
    <row r="293" spans="1:13" s="44" customFormat="1" ht="21" customHeight="1">
      <c r="A293" s="9"/>
      <c r="B293" s="71"/>
      <c r="C293" s="9"/>
      <c r="D293" s="18" t="s">
        <v>25</v>
      </c>
      <c r="E293" s="9">
        <f>G293+I293+K293</f>
        <v>6139</v>
      </c>
      <c r="F293" s="9">
        <f>H293+J293+L293</f>
        <v>1813.0000000000002</v>
      </c>
      <c r="G293" s="9">
        <f>G297+G301+G305+G309+G313</f>
        <v>477</v>
      </c>
      <c r="H293" s="9">
        <f aca="true" t="shared" si="112" ref="H293:L293">H297+H301+H305+H309+H313</f>
        <v>0</v>
      </c>
      <c r="I293" s="9">
        <f t="shared" si="112"/>
        <v>5662</v>
      </c>
      <c r="J293" s="9">
        <f t="shared" si="112"/>
        <v>1813.0000000000002</v>
      </c>
      <c r="K293" s="9">
        <f t="shared" si="112"/>
        <v>0</v>
      </c>
      <c r="L293" s="9">
        <f t="shared" si="112"/>
        <v>0</v>
      </c>
      <c r="M293" s="52"/>
    </row>
    <row r="294" spans="1:13" ht="20.25" customHeight="1">
      <c r="A294" s="9" t="s">
        <v>106</v>
      </c>
      <c r="B294" s="71" t="s">
        <v>220</v>
      </c>
      <c r="C294" s="9" t="s">
        <v>203</v>
      </c>
      <c r="D294" s="67" t="s">
        <v>22</v>
      </c>
      <c r="E294" s="7">
        <f>SUM(E295:E297)</f>
        <v>6368</v>
      </c>
      <c r="F294" s="7">
        <f aca="true" t="shared" si="113" ref="F294:K294">SUM(F295:F297)</f>
        <v>664.4</v>
      </c>
      <c r="G294" s="7">
        <f t="shared" si="113"/>
        <v>0</v>
      </c>
      <c r="H294" s="7">
        <f t="shared" si="113"/>
        <v>0</v>
      </c>
      <c r="I294" s="7">
        <f t="shared" si="113"/>
        <v>6368</v>
      </c>
      <c r="J294" s="7">
        <f t="shared" si="113"/>
        <v>1160.4</v>
      </c>
      <c r="K294" s="7">
        <f t="shared" si="113"/>
        <v>0</v>
      </c>
      <c r="L294" s="7">
        <f>SUM(L295:L297)</f>
        <v>0</v>
      </c>
      <c r="M294" s="9"/>
    </row>
    <row r="295" spans="1:13" ht="20.25" customHeight="1">
      <c r="A295" s="9"/>
      <c r="B295" s="71"/>
      <c r="C295" s="9"/>
      <c r="D295" s="18" t="s">
        <v>23</v>
      </c>
      <c r="E295" s="9">
        <v>44</v>
      </c>
      <c r="F295" s="9">
        <v>44</v>
      </c>
      <c r="G295" s="9">
        <v>0</v>
      </c>
      <c r="H295" s="9">
        <v>0</v>
      </c>
      <c r="I295" s="9">
        <v>44</v>
      </c>
      <c r="J295" s="9">
        <v>44</v>
      </c>
      <c r="K295" s="9"/>
      <c r="L295" s="9"/>
      <c r="M295" s="9"/>
    </row>
    <row r="296" spans="1:13" ht="24.75" customHeight="1">
      <c r="A296" s="9"/>
      <c r="B296" s="71"/>
      <c r="C296" s="9"/>
      <c r="D296" s="18" t="s">
        <v>24</v>
      </c>
      <c r="E296" s="9">
        <v>2862</v>
      </c>
      <c r="F296" s="9">
        <v>620.4</v>
      </c>
      <c r="G296" s="9"/>
      <c r="H296" s="9"/>
      <c r="I296" s="9">
        <v>2862</v>
      </c>
      <c r="J296" s="9">
        <v>620.4</v>
      </c>
      <c r="K296" s="9"/>
      <c r="L296" s="9"/>
      <c r="M296" s="9"/>
    </row>
    <row r="297" spans="1:13" s="14" customFormat="1" ht="24.75" customHeight="1">
      <c r="A297" s="9"/>
      <c r="B297" s="71"/>
      <c r="C297" s="9"/>
      <c r="D297" s="18" t="s">
        <v>25</v>
      </c>
      <c r="E297" s="9">
        <f>G297+I297+K297</f>
        <v>3462</v>
      </c>
      <c r="F297" s="9"/>
      <c r="G297" s="9"/>
      <c r="H297" s="9"/>
      <c r="I297" s="9">
        <v>3462</v>
      </c>
      <c r="J297" s="9">
        <v>496</v>
      </c>
      <c r="K297" s="9"/>
      <c r="L297" s="9"/>
      <c r="M297" s="52"/>
    </row>
    <row r="298" spans="1:13" ht="20.25" customHeight="1">
      <c r="A298" s="63" t="s">
        <v>221</v>
      </c>
      <c r="B298" s="76" t="s">
        <v>222</v>
      </c>
      <c r="C298" s="9" t="s">
        <v>203</v>
      </c>
      <c r="D298" s="67" t="s">
        <v>22</v>
      </c>
      <c r="E298" s="7">
        <f>SUM(E299:E301)</f>
        <v>2009.7</v>
      </c>
      <c r="F298" s="7">
        <f aca="true" t="shared" si="114" ref="F298:L298">SUM(F299:F301)</f>
        <v>1042.5</v>
      </c>
      <c r="G298" s="7">
        <f t="shared" si="114"/>
        <v>1431</v>
      </c>
      <c r="H298" s="7">
        <f t="shared" si="114"/>
        <v>477</v>
      </c>
      <c r="I298" s="7">
        <f t="shared" si="114"/>
        <v>578.7</v>
      </c>
      <c r="J298" s="7">
        <f t="shared" si="114"/>
        <v>565.5</v>
      </c>
      <c r="K298" s="7">
        <f t="shared" si="114"/>
        <v>0</v>
      </c>
      <c r="L298" s="7">
        <f t="shared" si="114"/>
        <v>0</v>
      </c>
      <c r="M298" s="9"/>
    </row>
    <row r="299" spans="1:13" ht="20.25" customHeight="1">
      <c r="A299" s="65"/>
      <c r="B299" s="53"/>
      <c r="C299" s="9"/>
      <c r="D299" s="18" t="s">
        <v>23</v>
      </c>
      <c r="E299" s="9">
        <v>655.7</v>
      </c>
      <c r="F299" s="9">
        <v>601.7</v>
      </c>
      <c r="G299" s="9">
        <v>477</v>
      </c>
      <c r="H299" s="9">
        <v>477</v>
      </c>
      <c r="I299" s="9">
        <v>178.7</v>
      </c>
      <c r="J299" s="9">
        <v>124.7</v>
      </c>
      <c r="K299" s="9"/>
      <c r="L299" s="9"/>
      <c r="M299" s="9"/>
    </row>
    <row r="300" spans="1:13" ht="20.25" customHeight="1">
      <c r="A300" s="65"/>
      <c r="B300" s="53"/>
      <c r="C300" s="9"/>
      <c r="D300" s="18" t="s">
        <v>24</v>
      </c>
      <c r="E300" s="9">
        <v>677</v>
      </c>
      <c r="F300" s="9"/>
      <c r="G300" s="9">
        <v>477</v>
      </c>
      <c r="H300" s="9"/>
      <c r="I300" s="9">
        <v>200</v>
      </c>
      <c r="J300" s="9"/>
      <c r="K300" s="9"/>
      <c r="L300" s="9"/>
      <c r="M300" s="9"/>
    </row>
    <row r="301" spans="1:13" s="14" customFormat="1" ht="21" customHeight="1">
      <c r="A301" s="65"/>
      <c r="B301" s="53"/>
      <c r="C301" s="9"/>
      <c r="D301" s="18" t="s">
        <v>25</v>
      </c>
      <c r="E301" s="9">
        <f>G301+I301+K301</f>
        <v>677</v>
      </c>
      <c r="F301" s="9">
        <f>H301+J301+L301</f>
        <v>440.8</v>
      </c>
      <c r="G301" s="9">
        <v>477</v>
      </c>
      <c r="H301" s="9"/>
      <c r="I301" s="9">
        <v>200</v>
      </c>
      <c r="J301" s="9">
        <v>440.8</v>
      </c>
      <c r="K301" s="9"/>
      <c r="L301" s="9"/>
      <c r="M301" s="52"/>
    </row>
    <row r="302" spans="1:13" ht="20.25" customHeight="1">
      <c r="A302" s="9" t="s">
        <v>223</v>
      </c>
      <c r="B302" s="76" t="s">
        <v>224</v>
      </c>
      <c r="C302" s="9" t="s">
        <v>203</v>
      </c>
      <c r="D302" s="67" t="s">
        <v>22</v>
      </c>
      <c r="E302" s="7">
        <f>SUM(E303:E305)</f>
        <v>1100</v>
      </c>
      <c r="F302" s="7">
        <f aca="true" t="shared" si="115" ref="F302:L302">SUM(F303:F305)</f>
        <v>594.9000000000001</v>
      </c>
      <c r="G302" s="7">
        <f t="shared" si="115"/>
        <v>0</v>
      </c>
      <c r="H302" s="7">
        <f t="shared" si="115"/>
        <v>0</v>
      </c>
      <c r="I302" s="7">
        <f t="shared" si="115"/>
        <v>1100</v>
      </c>
      <c r="J302" s="7">
        <f t="shared" si="115"/>
        <v>594.9000000000001</v>
      </c>
      <c r="K302" s="7">
        <f t="shared" si="115"/>
        <v>0</v>
      </c>
      <c r="L302" s="7">
        <f t="shared" si="115"/>
        <v>0</v>
      </c>
      <c r="M302" s="9"/>
    </row>
    <row r="303" spans="1:13" ht="20.25" customHeight="1">
      <c r="A303" s="9"/>
      <c r="B303" s="53"/>
      <c r="C303" s="9"/>
      <c r="D303" s="18" t="s">
        <v>23</v>
      </c>
      <c r="E303" s="9">
        <v>0</v>
      </c>
      <c r="F303" s="9"/>
      <c r="G303" s="9">
        <v>0</v>
      </c>
      <c r="H303" s="9"/>
      <c r="I303" s="9">
        <v>0</v>
      </c>
      <c r="J303" s="9"/>
      <c r="K303" s="9"/>
      <c r="L303" s="9"/>
      <c r="M303" s="9"/>
    </row>
    <row r="304" spans="1:13" ht="20.25" customHeight="1">
      <c r="A304" s="9"/>
      <c r="B304" s="53"/>
      <c r="C304" s="9"/>
      <c r="D304" s="18" t="s">
        <v>24</v>
      </c>
      <c r="E304" s="9">
        <v>500</v>
      </c>
      <c r="F304" s="9">
        <v>299.3</v>
      </c>
      <c r="G304" s="9">
        <v>0</v>
      </c>
      <c r="H304" s="9"/>
      <c r="I304" s="9">
        <v>500</v>
      </c>
      <c r="J304" s="9">
        <v>299.3</v>
      </c>
      <c r="K304" s="9"/>
      <c r="L304" s="9"/>
      <c r="M304" s="9"/>
    </row>
    <row r="305" spans="1:13" s="14" customFormat="1" ht="21" customHeight="1">
      <c r="A305" s="9"/>
      <c r="B305" s="53"/>
      <c r="C305" s="9"/>
      <c r="D305" s="18" t="s">
        <v>25</v>
      </c>
      <c r="E305" s="9">
        <f>G305+I305+K305</f>
        <v>600</v>
      </c>
      <c r="F305" s="9">
        <f>H305+J305+L305</f>
        <v>295.6</v>
      </c>
      <c r="G305" s="9"/>
      <c r="H305" s="9"/>
      <c r="I305" s="9">
        <v>600</v>
      </c>
      <c r="J305" s="9">
        <v>295.6</v>
      </c>
      <c r="K305" s="9"/>
      <c r="L305" s="9"/>
      <c r="M305" s="52"/>
    </row>
    <row r="306" spans="1:13" ht="20.25" customHeight="1">
      <c r="A306" s="9" t="s">
        <v>225</v>
      </c>
      <c r="B306" s="71" t="s">
        <v>226</v>
      </c>
      <c r="C306" s="9" t="s">
        <v>203</v>
      </c>
      <c r="D306" s="67" t="s">
        <v>22</v>
      </c>
      <c r="E306" s="7">
        <f>SUM(E307:E309)</f>
        <v>2350</v>
      </c>
      <c r="F306" s="7">
        <f aca="true" t="shared" si="116" ref="F306:L306">SUM(F307:F309)</f>
        <v>1226.9</v>
      </c>
      <c r="G306" s="7">
        <f t="shared" si="116"/>
        <v>0</v>
      </c>
      <c r="H306" s="7">
        <f t="shared" si="116"/>
        <v>0</v>
      </c>
      <c r="I306" s="7">
        <f t="shared" si="116"/>
        <v>2350</v>
      </c>
      <c r="J306" s="7">
        <f t="shared" si="116"/>
        <v>1226.9</v>
      </c>
      <c r="K306" s="7">
        <f t="shared" si="116"/>
        <v>0</v>
      </c>
      <c r="L306" s="7">
        <f t="shared" si="116"/>
        <v>0</v>
      </c>
      <c r="M306" s="9"/>
    </row>
    <row r="307" spans="1:13" ht="31.5" customHeight="1">
      <c r="A307" s="9"/>
      <c r="B307" s="71"/>
      <c r="C307" s="9"/>
      <c r="D307" s="18" t="s">
        <v>23</v>
      </c>
      <c r="E307" s="9">
        <v>350</v>
      </c>
      <c r="F307" s="9">
        <v>350</v>
      </c>
      <c r="G307" s="9"/>
      <c r="H307" s="9"/>
      <c r="I307" s="9">
        <v>350</v>
      </c>
      <c r="J307" s="9">
        <v>350</v>
      </c>
      <c r="K307" s="9"/>
      <c r="L307" s="9"/>
      <c r="M307" s="9"/>
    </row>
    <row r="308" spans="1:13" ht="25.5" customHeight="1">
      <c r="A308" s="9"/>
      <c r="B308" s="71"/>
      <c r="C308" s="9"/>
      <c r="D308" s="18" t="s">
        <v>24</v>
      </c>
      <c r="E308" s="9">
        <v>1000</v>
      </c>
      <c r="F308" s="9">
        <v>450</v>
      </c>
      <c r="G308" s="9"/>
      <c r="H308" s="9"/>
      <c r="I308" s="9">
        <v>1000</v>
      </c>
      <c r="J308" s="9">
        <v>450</v>
      </c>
      <c r="K308" s="9"/>
      <c r="L308" s="9"/>
      <c r="M308" s="9"/>
    </row>
    <row r="309" spans="1:13" s="14" customFormat="1" ht="25.5" customHeight="1">
      <c r="A309" s="9"/>
      <c r="B309" s="71"/>
      <c r="C309" s="9"/>
      <c r="D309" s="18" t="s">
        <v>25</v>
      </c>
      <c r="E309" s="9">
        <f>G309+I309+K309</f>
        <v>1000</v>
      </c>
      <c r="F309" s="9">
        <f>H309+J309+L309</f>
        <v>426.9</v>
      </c>
      <c r="G309" s="9"/>
      <c r="H309" s="9"/>
      <c r="I309" s="9">
        <v>1000</v>
      </c>
      <c r="J309" s="9">
        <v>426.9</v>
      </c>
      <c r="K309" s="9"/>
      <c r="L309" s="9"/>
      <c r="M309" s="52"/>
    </row>
    <row r="310" spans="1:13" ht="20.25" customHeight="1">
      <c r="A310" s="9" t="s">
        <v>227</v>
      </c>
      <c r="B310" s="71" t="s">
        <v>228</v>
      </c>
      <c r="C310" s="63" t="s">
        <v>203</v>
      </c>
      <c r="D310" s="67" t="s">
        <v>22</v>
      </c>
      <c r="E310" s="7">
        <f>SUM(E311:E313)</f>
        <v>949</v>
      </c>
      <c r="F310" s="7">
        <f aca="true" t="shared" si="117" ref="F310:K310">SUM(F311:F313)</f>
        <v>511.19999999999993</v>
      </c>
      <c r="G310" s="7">
        <f t="shared" si="117"/>
        <v>0</v>
      </c>
      <c r="H310" s="7">
        <f t="shared" si="117"/>
        <v>0</v>
      </c>
      <c r="I310" s="7">
        <f t="shared" si="117"/>
        <v>949</v>
      </c>
      <c r="J310" s="7">
        <f t="shared" si="117"/>
        <v>511.19999999999993</v>
      </c>
      <c r="K310" s="7">
        <f t="shared" si="117"/>
        <v>0</v>
      </c>
      <c r="L310" s="7">
        <f>SUM(L311:L313)</f>
        <v>0</v>
      </c>
      <c r="M310" s="9"/>
    </row>
    <row r="311" spans="1:13" ht="20.25" customHeight="1">
      <c r="A311" s="9"/>
      <c r="B311" s="71"/>
      <c r="C311" s="65"/>
      <c r="D311" s="18" t="s">
        <v>23</v>
      </c>
      <c r="E311" s="9">
        <v>149</v>
      </c>
      <c r="F311" s="9">
        <v>127.9</v>
      </c>
      <c r="G311" s="9"/>
      <c r="H311" s="9"/>
      <c r="I311" s="9">
        <v>149</v>
      </c>
      <c r="J311" s="9">
        <v>127.9</v>
      </c>
      <c r="K311" s="9"/>
      <c r="L311" s="9"/>
      <c r="M311" s="9"/>
    </row>
    <row r="312" spans="1:13" ht="20.25" customHeight="1">
      <c r="A312" s="9"/>
      <c r="B312" s="71"/>
      <c r="C312" s="65"/>
      <c r="D312" s="18" t="s">
        <v>24</v>
      </c>
      <c r="E312" s="9">
        <v>400</v>
      </c>
      <c r="F312" s="9">
        <v>229.6</v>
      </c>
      <c r="G312" s="9"/>
      <c r="H312" s="9"/>
      <c r="I312" s="9">
        <v>400</v>
      </c>
      <c r="J312" s="9">
        <v>229.6</v>
      </c>
      <c r="K312" s="9"/>
      <c r="L312" s="9"/>
      <c r="M312" s="9"/>
    </row>
    <row r="313" spans="1:13" s="14" customFormat="1" ht="21" customHeight="1">
      <c r="A313" s="9"/>
      <c r="B313" s="71"/>
      <c r="C313" s="65"/>
      <c r="D313" s="18" t="s">
        <v>25</v>
      </c>
      <c r="E313" s="9">
        <f>G313+I313+K313</f>
        <v>400</v>
      </c>
      <c r="F313" s="9">
        <f>H313+J313+L313</f>
        <v>153.7</v>
      </c>
      <c r="G313" s="9"/>
      <c r="H313" s="9"/>
      <c r="I313" s="9">
        <v>400</v>
      </c>
      <c r="J313" s="9">
        <v>153.7</v>
      </c>
      <c r="K313" s="9"/>
      <c r="L313" s="9"/>
      <c r="M313" s="52"/>
    </row>
    <row r="314" spans="1:13" ht="20.25" customHeight="1">
      <c r="A314" s="9" t="s">
        <v>111</v>
      </c>
      <c r="B314" s="71" t="s">
        <v>229</v>
      </c>
      <c r="C314" s="9" t="s">
        <v>203</v>
      </c>
      <c r="D314" s="67" t="s">
        <v>22</v>
      </c>
      <c r="E314" s="7">
        <f>SUM(E315:E317)</f>
        <v>2191.6</v>
      </c>
      <c r="F314" s="7">
        <f aca="true" t="shared" si="118" ref="F314:L314">SUM(F315:F317)</f>
        <v>1129.3000000000002</v>
      </c>
      <c r="G314" s="7">
        <f t="shared" si="118"/>
        <v>0</v>
      </c>
      <c r="H314" s="7">
        <f t="shared" si="118"/>
        <v>0</v>
      </c>
      <c r="I314" s="7">
        <f t="shared" si="118"/>
        <v>2191.6</v>
      </c>
      <c r="J314" s="7">
        <f t="shared" si="118"/>
        <v>1629.5</v>
      </c>
      <c r="K314" s="7">
        <f t="shared" si="118"/>
        <v>0</v>
      </c>
      <c r="L314" s="7">
        <f t="shared" si="118"/>
        <v>0</v>
      </c>
      <c r="M314" s="9"/>
    </row>
    <row r="315" spans="1:13" ht="34.5" customHeight="1">
      <c r="A315" s="9"/>
      <c r="B315" s="71"/>
      <c r="C315" s="9"/>
      <c r="D315" s="18" t="s">
        <v>23</v>
      </c>
      <c r="E315" s="9">
        <f aca="true" t="shared" si="119" ref="E315:J316">E319+E323+E327</f>
        <v>515.6</v>
      </c>
      <c r="F315" s="9">
        <f t="shared" si="119"/>
        <v>515.6</v>
      </c>
      <c r="G315" s="9">
        <f t="shared" si="119"/>
        <v>0</v>
      </c>
      <c r="H315" s="9">
        <f t="shared" si="119"/>
        <v>0</v>
      </c>
      <c r="I315" s="9">
        <f t="shared" si="119"/>
        <v>515.6</v>
      </c>
      <c r="J315" s="9">
        <f t="shared" si="119"/>
        <v>515.6</v>
      </c>
      <c r="K315" s="9"/>
      <c r="L315" s="9"/>
      <c r="M315" s="9"/>
    </row>
    <row r="316" spans="1:13" ht="26.25" customHeight="1">
      <c r="A316" s="9"/>
      <c r="B316" s="71"/>
      <c r="C316" s="9"/>
      <c r="D316" s="18" t="s">
        <v>24</v>
      </c>
      <c r="E316" s="9">
        <f t="shared" si="119"/>
        <v>838</v>
      </c>
      <c r="F316" s="9">
        <f t="shared" si="119"/>
        <v>613.7</v>
      </c>
      <c r="G316" s="9">
        <f t="shared" si="119"/>
        <v>0</v>
      </c>
      <c r="H316" s="9">
        <f t="shared" si="119"/>
        <v>0</v>
      </c>
      <c r="I316" s="9">
        <f t="shared" si="119"/>
        <v>838</v>
      </c>
      <c r="J316" s="9">
        <f t="shared" si="119"/>
        <v>613.7</v>
      </c>
      <c r="K316" s="9"/>
      <c r="L316" s="9"/>
      <c r="M316" s="9"/>
    </row>
    <row r="317" spans="1:13" s="44" customFormat="1" ht="26.25" customHeight="1">
      <c r="A317" s="9"/>
      <c r="B317" s="71"/>
      <c r="C317" s="9"/>
      <c r="D317" s="18" t="s">
        <v>25</v>
      </c>
      <c r="E317" s="9">
        <f>G317+I317+K317</f>
        <v>838</v>
      </c>
      <c r="F317" s="9"/>
      <c r="G317" s="9">
        <f>G321+G325+G329</f>
        <v>0</v>
      </c>
      <c r="H317" s="9">
        <f aca="true" t="shared" si="120" ref="H317:L317">H321+H325+H329</f>
        <v>0</v>
      </c>
      <c r="I317" s="9">
        <f t="shared" si="120"/>
        <v>838</v>
      </c>
      <c r="J317" s="9">
        <f t="shared" si="120"/>
        <v>500.2</v>
      </c>
      <c r="K317" s="9">
        <f t="shared" si="120"/>
        <v>0</v>
      </c>
      <c r="L317" s="9">
        <f t="shared" si="120"/>
        <v>0</v>
      </c>
      <c r="M317" s="52"/>
    </row>
    <row r="318" spans="1:13" ht="20.25" customHeight="1">
      <c r="A318" s="9" t="s">
        <v>113</v>
      </c>
      <c r="B318" s="71" t="s">
        <v>230</v>
      </c>
      <c r="C318" s="9" t="s">
        <v>203</v>
      </c>
      <c r="D318" s="67" t="s">
        <v>22</v>
      </c>
      <c r="E318" s="7">
        <f>SUM(E319:E321)</f>
        <v>600</v>
      </c>
      <c r="F318" s="7">
        <f aca="true" t="shared" si="121" ref="F318:L318">SUM(F319:F321)</f>
        <v>500</v>
      </c>
      <c r="G318" s="7">
        <f t="shared" si="121"/>
        <v>0</v>
      </c>
      <c r="H318" s="7">
        <f t="shared" si="121"/>
        <v>0</v>
      </c>
      <c r="I318" s="7">
        <f t="shared" si="121"/>
        <v>600</v>
      </c>
      <c r="J318" s="7">
        <f t="shared" si="121"/>
        <v>500</v>
      </c>
      <c r="K318" s="7">
        <f t="shared" si="121"/>
        <v>0</v>
      </c>
      <c r="L318" s="7">
        <f t="shared" si="121"/>
        <v>0</v>
      </c>
      <c r="M318" s="9"/>
    </row>
    <row r="319" spans="1:13" ht="20.25" customHeight="1">
      <c r="A319" s="9"/>
      <c r="B319" s="71"/>
      <c r="C319" s="9"/>
      <c r="D319" s="18" t="s">
        <v>23</v>
      </c>
      <c r="E319" s="9">
        <v>200</v>
      </c>
      <c r="F319" s="9">
        <v>200</v>
      </c>
      <c r="G319" s="9"/>
      <c r="H319" s="9"/>
      <c r="I319" s="9">
        <v>200</v>
      </c>
      <c r="J319" s="9">
        <v>200</v>
      </c>
      <c r="K319" s="9"/>
      <c r="L319" s="9"/>
      <c r="M319" s="9"/>
    </row>
    <row r="320" spans="1:13" ht="45.75" customHeight="1">
      <c r="A320" s="9"/>
      <c r="B320" s="71"/>
      <c r="C320" s="9"/>
      <c r="D320" s="18" t="s">
        <v>24</v>
      </c>
      <c r="E320" s="9">
        <v>200</v>
      </c>
      <c r="F320" s="9">
        <v>300</v>
      </c>
      <c r="G320" s="9"/>
      <c r="H320" s="9"/>
      <c r="I320" s="9">
        <v>200</v>
      </c>
      <c r="J320" s="9">
        <v>300</v>
      </c>
      <c r="K320" s="9"/>
      <c r="L320" s="9"/>
      <c r="M320" s="9"/>
    </row>
    <row r="321" spans="1:13" ht="21.75" customHeight="1">
      <c r="A321" s="9"/>
      <c r="B321" s="71"/>
      <c r="C321" s="9"/>
      <c r="D321" s="18" t="s">
        <v>25</v>
      </c>
      <c r="E321" s="9">
        <f>G321+I321+K321</f>
        <v>200</v>
      </c>
      <c r="F321" s="9">
        <f>H321+J321+L321</f>
        <v>0</v>
      </c>
      <c r="G321" s="9"/>
      <c r="H321" s="9"/>
      <c r="I321" s="9">
        <v>200</v>
      </c>
      <c r="J321" s="9"/>
      <c r="K321" s="9"/>
      <c r="L321" s="9"/>
      <c r="M321" s="52"/>
    </row>
    <row r="322" spans="1:13" ht="20.25" customHeight="1">
      <c r="A322" s="9" t="s">
        <v>147</v>
      </c>
      <c r="B322" s="71" t="s">
        <v>231</v>
      </c>
      <c r="C322" s="9" t="s">
        <v>203</v>
      </c>
      <c r="D322" s="67" t="s">
        <v>22</v>
      </c>
      <c r="E322" s="7">
        <f>SUM(E323:E325)</f>
        <v>1177.6</v>
      </c>
      <c r="F322" s="7">
        <f aca="true" t="shared" si="122" ref="F322:L322">SUM(F323:F325)</f>
        <v>353.29999999999995</v>
      </c>
      <c r="G322" s="7">
        <f t="shared" si="122"/>
        <v>0</v>
      </c>
      <c r="H322" s="7">
        <f t="shared" si="122"/>
        <v>0</v>
      </c>
      <c r="I322" s="7">
        <f t="shared" si="122"/>
        <v>1177.6</v>
      </c>
      <c r="J322" s="7">
        <f t="shared" si="122"/>
        <v>715.5</v>
      </c>
      <c r="K322" s="7">
        <f t="shared" si="122"/>
        <v>0</v>
      </c>
      <c r="L322" s="7">
        <f t="shared" si="122"/>
        <v>0</v>
      </c>
      <c r="M322" s="9"/>
    </row>
    <row r="323" spans="1:13" ht="20.25" customHeight="1">
      <c r="A323" s="9"/>
      <c r="B323" s="71"/>
      <c r="C323" s="9"/>
      <c r="D323" s="18" t="s">
        <v>23</v>
      </c>
      <c r="E323" s="9">
        <v>177.6</v>
      </c>
      <c r="F323" s="9">
        <v>177.6</v>
      </c>
      <c r="G323" s="9"/>
      <c r="H323" s="9"/>
      <c r="I323" s="9">
        <v>177.6</v>
      </c>
      <c r="J323" s="9">
        <v>177.6</v>
      </c>
      <c r="K323" s="9"/>
      <c r="L323" s="9"/>
      <c r="M323" s="9"/>
    </row>
    <row r="324" spans="1:13" ht="33.75" customHeight="1">
      <c r="A324" s="9"/>
      <c r="B324" s="71"/>
      <c r="C324" s="9"/>
      <c r="D324" s="18" t="s">
        <v>24</v>
      </c>
      <c r="E324" s="9">
        <v>500</v>
      </c>
      <c r="F324" s="9">
        <v>175.7</v>
      </c>
      <c r="G324" s="9"/>
      <c r="H324" s="9"/>
      <c r="I324" s="9">
        <v>500</v>
      </c>
      <c r="J324" s="9">
        <v>175.7</v>
      </c>
      <c r="K324" s="9"/>
      <c r="L324" s="9"/>
      <c r="M324" s="9"/>
    </row>
    <row r="325" spans="1:13" ht="53.25" customHeight="1">
      <c r="A325" s="9"/>
      <c r="B325" s="71"/>
      <c r="C325" s="9"/>
      <c r="D325" s="18" t="s">
        <v>25</v>
      </c>
      <c r="E325" s="9">
        <f>G325+I325+K325</f>
        <v>500</v>
      </c>
      <c r="F325" s="9"/>
      <c r="G325" s="9"/>
      <c r="H325" s="9"/>
      <c r="I325" s="9">
        <v>500</v>
      </c>
      <c r="J325" s="9">
        <v>362.2</v>
      </c>
      <c r="K325" s="9"/>
      <c r="L325" s="9"/>
      <c r="M325" s="52"/>
    </row>
    <row r="326" spans="1:13" ht="20.25" customHeight="1">
      <c r="A326" s="63" t="s">
        <v>149</v>
      </c>
      <c r="B326" s="71" t="s">
        <v>232</v>
      </c>
      <c r="C326" s="9" t="s">
        <v>203</v>
      </c>
      <c r="D326" s="67" t="s">
        <v>22</v>
      </c>
      <c r="E326" s="7">
        <f>SUM(E327:E329)</f>
        <v>414</v>
      </c>
      <c r="F326" s="7">
        <f aca="true" t="shared" si="123" ref="F326:L326">SUM(F327:F329)</f>
        <v>414</v>
      </c>
      <c r="G326" s="7">
        <f t="shared" si="123"/>
        <v>0</v>
      </c>
      <c r="H326" s="7">
        <f t="shared" si="123"/>
        <v>0</v>
      </c>
      <c r="I326" s="7">
        <f t="shared" si="123"/>
        <v>414</v>
      </c>
      <c r="J326" s="7">
        <f t="shared" si="123"/>
        <v>414</v>
      </c>
      <c r="K326" s="7">
        <f t="shared" si="123"/>
        <v>0</v>
      </c>
      <c r="L326" s="7">
        <f t="shared" si="123"/>
        <v>0</v>
      </c>
      <c r="M326" s="9"/>
    </row>
    <row r="327" spans="1:13" ht="20.25" customHeight="1">
      <c r="A327" s="77"/>
      <c r="B327" s="71"/>
      <c r="C327" s="9"/>
      <c r="D327" s="18" t="s">
        <v>23</v>
      </c>
      <c r="E327" s="9">
        <v>138</v>
      </c>
      <c r="F327" s="9">
        <v>138</v>
      </c>
      <c r="G327" s="9"/>
      <c r="H327" s="9"/>
      <c r="I327" s="9">
        <v>138</v>
      </c>
      <c r="J327" s="9">
        <v>138</v>
      </c>
      <c r="K327" s="9"/>
      <c r="L327" s="9"/>
      <c r="M327" s="9"/>
    </row>
    <row r="328" spans="1:13" ht="20.25" customHeight="1">
      <c r="A328" s="65"/>
      <c r="B328" s="71"/>
      <c r="C328" s="9"/>
      <c r="D328" s="18" t="s">
        <v>24</v>
      </c>
      <c r="E328" s="9">
        <v>138</v>
      </c>
      <c r="F328" s="9">
        <v>138</v>
      </c>
      <c r="G328" s="9"/>
      <c r="H328" s="9"/>
      <c r="I328" s="9">
        <v>138</v>
      </c>
      <c r="J328" s="9">
        <v>138</v>
      </c>
      <c r="K328" s="9"/>
      <c r="L328" s="9"/>
      <c r="M328" s="9"/>
    </row>
    <row r="329" spans="1:13" ht="21" customHeight="1">
      <c r="A329" s="65"/>
      <c r="B329" s="71"/>
      <c r="C329" s="9"/>
      <c r="D329" s="18" t="s">
        <v>25</v>
      </c>
      <c r="E329" s="9">
        <f>G329+I329+K329</f>
        <v>138</v>
      </c>
      <c r="F329" s="9">
        <f>H329+J329+L329</f>
        <v>138</v>
      </c>
      <c r="G329" s="9"/>
      <c r="H329" s="9"/>
      <c r="I329" s="9">
        <v>138</v>
      </c>
      <c r="J329" s="9">
        <v>138</v>
      </c>
      <c r="K329" s="9"/>
      <c r="L329" s="9"/>
      <c r="M329" s="65"/>
    </row>
    <row r="330" spans="1:13" ht="20.25" customHeight="1">
      <c r="A330" s="7" t="s">
        <v>233</v>
      </c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</row>
    <row r="331" spans="1:13" ht="20.25" customHeight="1">
      <c r="A331" s="68"/>
      <c r="B331" s="7"/>
      <c r="C331" s="68"/>
      <c r="D331" s="67" t="s">
        <v>22</v>
      </c>
      <c r="E331" s="68">
        <f>SUM(E332:E334)</f>
        <v>229549.22999999998</v>
      </c>
      <c r="F331" s="68">
        <f aca="true" t="shared" si="124" ref="F331:L331">SUM(F332:F334)</f>
        <v>55032.29000000001</v>
      </c>
      <c r="G331" s="68">
        <f t="shared" si="124"/>
        <v>179319.9</v>
      </c>
      <c r="H331" s="68">
        <f t="shared" si="124"/>
        <v>43018</v>
      </c>
      <c r="I331" s="68">
        <f t="shared" si="124"/>
        <v>44339.23</v>
      </c>
      <c r="J331" s="68">
        <f t="shared" si="124"/>
        <v>7475.09</v>
      </c>
      <c r="K331" s="68">
        <f t="shared" si="124"/>
        <v>5890.1</v>
      </c>
      <c r="L331" s="68">
        <f t="shared" si="124"/>
        <v>4539.2</v>
      </c>
      <c r="M331" s="78"/>
    </row>
    <row r="332" spans="1:13" ht="20.25" customHeight="1">
      <c r="A332" s="68"/>
      <c r="B332" s="7"/>
      <c r="C332" s="68"/>
      <c r="D332" s="67" t="s">
        <v>23</v>
      </c>
      <c r="E332" s="68">
        <f>G332+I332+K332</f>
        <v>58248.04</v>
      </c>
      <c r="F332" s="68">
        <f>H332+J332+L332</f>
        <v>17233.19</v>
      </c>
      <c r="G332" s="79">
        <f aca="true" t="shared" si="125" ref="G332:L333">G336+G388+G392+G396+G400+G407+G450+G454+G458+G462+G466+G470+G474+G476+G478+G480+G482+G484+G486+G488+G490+G492</f>
        <v>43591.6</v>
      </c>
      <c r="H332" s="79">
        <f t="shared" si="125"/>
        <v>10751.4</v>
      </c>
      <c r="I332" s="79">
        <f t="shared" si="125"/>
        <v>10486.340000000002</v>
      </c>
      <c r="J332" s="79">
        <f t="shared" si="125"/>
        <v>3562.3899999999994</v>
      </c>
      <c r="K332" s="79">
        <f t="shared" si="125"/>
        <v>4170.1</v>
      </c>
      <c r="L332" s="79">
        <f t="shared" si="125"/>
        <v>2919.4</v>
      </c>
      <c r="M332" s="78"/>
    </row>
    <row r="333" spans="1:13" ht="20.25" customHeight="1">
      <c r="A333" s="68"/>
      <c r="B333" s="7"/>
      <c r="C333" s="68"/>
      <c r="D333" s="67" t="s">
        <v>24</v>
      </c>
      <c r="E333" s="68">
        <f aca="true" t="shared" si="126" ref="E333:F333">G333+I333+K333</f>
        <v>105566.18999999999</v>
      </c>
      <c r="F333" s="68">
        <f t="shared" si="126"/>
        <v>19775.7</v>
      </c>
      <c r="G333" s="79">
        <f t="shared" si="125"/>
        <v>87475.4</v>
      </c>
      <c r="H333" s="79">
        <f t="shared" si="125"/>
        <v>16223.4</v>
      </c>
      <c r="I333" s="79">
        <f t="shared" si="125"/>
        <v>17320.789999999997</v>
      </c>
      <c r="J333" s="79">
        <f t="shared" si="125"/>
        <v>2782.3</v>
      </c>
      <c r="K333" s="79">
        <f t="shared" si="125"/>
        <v>770</v>
      </c>
      <c r="L333" s="79">
        <f t="shared" si="125"/>
        <v>770</v>
      </c>
      <c r="M333" s="78"/>
    </row>
    <row r="334" spans="1:13" s="44" customFormat="1" ht="20.25" customHeight="1">
      <c r="A334" s="68"/>
      <c r="B334" s="78"/>
      <c r="C334" s="68"/>
      <c r="D334" s="80" t="s">
        <v>25</v>
      </c>
      <c r="E334" s="79">
        <f>G334+I334+K334</f>
        <v>65735</v>
      </c>
      <c r="F334" s="79">
        <f>H334+J334+L334</f>
        <v>18023.4</v>
      </c>
      <c r="G334" s="79">
        <f>G338+G390+G394+G398+G402+G409+G452+G456+G460+G464+G468+G472+G476+G478+G480+G482+G484+G486+G488+G490+G492+G494</f>
        <v>48252.9</v>
      </c>
      <c r="H334" s="79">
        <f>H338+H390+H394+H398+H402+H409+H452+H456+H460+H464+H468+H472+H476+H478+H480+H482+H484+H486+H488+H490+H494</f>
        <v>16043.2</v>
      </c>
      <c r="I334" s="79">
        <f>I338+I390+I394+I398+I402+I409+I452+I456+I460+I464+I468+I472+I476+I478+I480+I482+I484+I486+I488+I490+I494</f>
        <v>16532.1</v>
      </c>
      <c r="J334" s="79">
        <f>J338+J390+J394+J398+J402+J409+J452+J456+J460+J464+J468+J472+J476+J478+J480+J482+J484+J486+J488+J490+J494</f>
        <v>1130.4</v>
      </c>
      <c r="K334" s="79">
        <f>K338+K390+K394+K398+K402+K409+K452+K456+K460+K464+K468+K472+K476+K478+K480+K482+K484+K486+K488+K490+K494</f>
        <v>950</v>
      </c>
      <c r="L334" s="79">
        <f>L338+L390+L394+L398+L402+L409+L452+L456+L460+L464+L468+L472+L476+L478+L480+L482+L484+L486+L488+L490+L494</f>
        <v>849.8</v>
      </c>
      <c r="M334" s="78"/>
    </row>
    <row r="335" spans="1:13" ht="20.25" customHeight="1">
      <c r="A335" s="81"/>
      <c r="B335" s="82" t="s">
        <v>8</v>
      </c>
      <c r="C335" s="83" t="s">
        <v>89</v>
      </c>
      <c r="D335" s="84" t="s">
        <v>234</v>
      </c>
      <c r="E335" s="85">
        <f>SUM(E336:E338)</f>
        <v>27661.35</v>
      </c>
      <c r="F335" s="85">
        <f aca="true" t="shared" si="127" ref="F335:L335">SUM(F336:F338)</f>
        <v>497.5</v>
      </c>
      <c r="G335" s="85">
        <f t="shared" si="127"/>
        <v>23666.7</v>
      </c>
      <c r="H335" s="85">
        <f t="shared" si="127"/>
        <v>4432.599999999999</v>
      </c>
      <c r="I335" s="85">
        <f t="shared" si="127"/>
        <v>3894.65</v>
      </c>
      <c r="J335" s="85">
        <f t="shared" si="127"/>
        <v>652.6999999999999</v>
      </c>
      <c r="K335" s="85">
        <f t="shared" si="127"/>
        <v>100</v>
      </c>
      <c r="L335" s="85">
        <f t="shared" si="127"/>
        <v>0</v>
      </c>
      <c r="M335" s="86"/>
    </row>
    <row r="336" spans="1:13" ht="20.25" customHeight="1">
      <c r="A336" s="84"/>
      <c r="B336" s="82"/>
      <c r="C336" s="83"/>
      <c r="D336" s="84">
        <v>2013</v>
      </c>
      <c r="E336" s="16">
        <f aca="true" t="shared" si="128" ref="E336:E344">G336+I336+K336</f>
        <v>4871.55</v>
      </c>
      <c r="F336" s="16">
        <f aca="true" t="shared" si="129" ref="F336:F344">H336+J336+L336</f>
        <v>195.3</v>
      </c>
      <c r="G336" s="87">
        <f aca="true" t="shared" si="130" ref="G336:L337">G340+G343+G346+G349+G352+G356+G360+G363+G366+G369+G372+G375+G378+G381+G385</f>
        <v>3708.9</v>
      </c>
      <c r="H336" s="87">
        <f t="shared" si="130"/>
        <v>5.9</v>
      </c>
      <c r="I336" s="87">
        <f t="shared" si="130"/>
        <v>1062.65</v>
      </c>
      <c r="J336" s="87">
        <f t="shared" si="130"/>
        <v>189.4</v>
      </c>
      <c r="K336" s="87">
        <f t="shared" si="130"/>
        <v>100</v>
      </c>
      <c r="L336" s="87">
        <f t="shared" si="130"/>
        <v>0</v>
      </c>
      <c r="M336" s="86"/>
    </row>
    <row r="337" spans="1:13" ht="20.25" customHeight="1">
      <c r="A337" s="84"/>
      <c r="B337" s="82"/>
      <c r="C337" s="83"/>
      <c r="D337" s="84">
        <v>2014</v>
      </c>
      <c r="E337" s="16">
        <f t="shared" si="128"/>
        <v>18446.4</v>
      </c>
      <c r="F337" s="16">
        <f t="shared" si="129"/>
        <v>302.2</v>
      </c>
      <c r="G337" s="87">
        <f t="shared" si="130"/>
        <v>16236.9</v>
      </c>
      <c r="H337" s="87">
        <f t="shared" si="130"/>
        <v>0</v>
      </c>
      <c r="I337" s="87">
        <f t="shared" si="130"/>
        <v>2209.5</v>
      </c>
      <c r="J337" s="87">
        <f t="shared" si="130"/>
        <v>302.2</v>
      </c>
      <c r="K337" s="87">
        <f t="shared" si="130"/>
        <v>0</v>
      </c>
      <c r="L337" s="87">
        <f t="shared" si="130"/>
        <v>0</v>
      </c>
      <c r="M337" s="86"/>
    </row>
    <row r="338" spans="1:13" s="44" customFormat="1" ht="20.25" customHeight="1">
      <c r="A338" s="84"/>
      <c r="B338" s="82"/>
      <c r="C338" s="83"/>
      <c r="D338" s="87">
        <v>2015</v>
      </c>
      <c r="E338" s="16">
        <f>G338+I338+K338</f>
        <v>4343.4</v>
      </c>
      <c r="F338" s="16"/>
      <c r="G338" s="87">
        <f>G354+G358+G383</f>
        <v>3720.9</v>
      </c>
      <c r="H338" s="87">
        <f aca="true" t="shared" si="131" ref="H338:L338">H354+H358+H383</f>
        <v>4426.7</v>
      </c>
      <c r="I338" s="87">
        <f t="shared" si="131"/>
        <v>622.5</v>
      </c>
      <c r="J338" s="87">
        <f t="shared" si="131"/>
        <v>161.1</v>
      </c>
      <c r="K338" s="87">
        <f t="shared" si="131"/>
        <v>0</v>
      </c>
      <c r="L338" s="87">
        <f t="shared" si="131"/>
        <v>0</v>
      </c>
      <c r="M338" s="86"/>
    </row>
    <row r="339" spans="1:13" ht="20.25" customHeight="1">
      <c r="A339" s="88">
        <v>1</v>
      </c>
      <c r="B339" s="89" t="s">
        <v>235</v>
      </c>
      <c r="C339" s="88" t="s">
        <v>89</v>
      </c>
      <c r="D339" s="86" t="s">
        <v>122</v>
      </c>
      <c r="E339" s="86">
        <f t="shared" si="128"/>
        <v>230</v>
      </c>
      <c r="F339" s="90">
        <f t="shared" si="129"/>
        <v>98.6</v>
      </c>
      <c r="G339" s="86"/>
      <c r="H339" s="86">
        <f>H340+H341</f>
        <v>0</v>
      </c>
      <c r="I339" s="86">
        <f>I340+I341</f>
        <v>230</v>
      </c>
      <c r="J339" s="86">
        <v>98.6</v>
      </c>
      <c r="K339" s="86"/>
      <c r="L339" s="91"/>
      <c r="M339" s="86"/>
    </row>
    <row r="340" spans="1:13" ht="20.25" customHeight="1">
      <c r="A340" s="88"/>
      <c r="B340" s="89"/>
      <c r="C340" s="88"/>
      <c r="D340" s="88">
        <v>2013</v>
      </c>
      <c r="E340" s="88">
        <f t="shared" si="128"/>
        <v>230</v>
      </c>
      <c r="F340" s="92">
        <f t="shared" si="129"/>
        <v>0</v>
      </c>
      <c r="G340" s="88"/>
      <c r="H340" s="88"/>
      <c r="I340" s="88">
        <v>230</v>
      </c>
      <c r="J340" s="88"/>
      <c r="K340" s="88"/>
      <c r="L340" s="88"/>
      <c r="M340" s="86"/>
    </row>
    <row r="341" spans="1:13" ht="33.75" customHeight="1">
      <c r="A341" s="88"/>
      <c r="B341" s="89"/>
      <c r="C341" s="88"/>
      <c r="D341" s="88">
        <v>2014</v>
      </c>
      <c r="E341" s="88">
        <f t="shared" si="128"/>
        <v>0</v>
      </c>
      <c r="F341" s="92">
        <f t="shared" si="129"/>
        <v>0</v>
      </c>
      <c r="G341" s="88"/>
      <c r="H341" s="88"/>
      <c r="I341" s="88"/>
      <c r="J341" s="88"/>
      <c r="K341" s="88"/>
      <c r="L341" s="88"/>
      <c r="M341" s="86"/>
    </row>
    <row r="342" spans="1:13" ht="20.25" customHeight="1">
      <c r="A342" s="88">
        <v>2</v>
      </c>
      <c r="B342" s="89" t="s">
        <v>236</v>
      </c>
      <c r="C342" s="88" t="s">
        <v>89</v>
      </c>
      <c r="D342" s="88" t="s">
        <v>122</v>
      </c>
      <c r="E342" s="88">
        <f t="shared" si="128"/>
        <v>620</v>
      </c>
      <c r="F342" s="92">
        <f t="shared" si="129"/>
        <v>183.5</v>
      </c>
      <c r="G342" s="88">
        <f>G343+G344</f>
        <v>0</v>
      </c>
      <c r="H342" s="88">
        <f>H343+H344</f>
        <v>0</v>
      </c>
      <c r="I342" s="88">
        <f>I343+I344</f>
        <v>620</v>
      </c>
      <c r="J342" s="88">
        <f>J343+J344</f>
        <v>183.5</v>
      </c>
      <c r="K342" s="88"/>
      <c r="L342" s="93"/>
      <c r="M342" s="86"/>
    </row>
    <row r="343" spans="1:13" ht="20.25" customHeight="1">
      <c r="A343" s="88"/>
      <c r="B343" s="89"/>
      <c r="C343" s="88"/>
      <c r="D343" s="88">
        <v>2013</v>
      </c>
      <c r="E343" s="88">
        <f t="shared" si="128"/>
        <v>620</v>
      </c>
      <c r="F343" s="92">
        <f t="shared" si="129"/>
        <v>183.5</v>
      </c>
      <c r="G343" s="88"/>
      <c r="H343" s="88"/>
      <c r="I343" s="88">
        <v>620</v>
      </c>
      <c r="J343" s="88">
        <v>183.5</v>
      </c>
      <c r="K343" s="88"/>
      <c r="L343" s="88"/>
      <c r="M343" s="86"/>
    </row>
    <row r="344" spans="1:13" ht="33" customHeight="1">
      <c r="A344" s="88"/>
      <c r="B344" s="89"/>
      <c r="C344" s="88"/>
      <c r="D344" s="88">
        <v>2014</v>
      </c>
      <c r="E344" s="88">
        <f t="shared" si="128"/>
        <v>0</v>
      </c>
      <c r="F344" s="92">
        <f t="shared" si="129"/>
        <v>0</v>
      </c>
      <c r="G344" s="88">
        <v>0</v>
      </c>
      <c r="H344" s="88">
        <v>0</v>
      </c>
      <c r="I344" s="88">
        <v>0</v>
      </c>
      <c r="J344" s="88">
        <v>0</v>
      </c>
      <c r="K344" s="88"/>
      <c r="L344" s="88"/>
      <c r="M344" s="86"/>
    </row>
    <row r="345" spans="1:13" ht="20.25" customHeight="1">
      <c r="A345" s="88">
        <v>3</v>
      </c>
      <c r="B345" s="89" t="s">
        <v>237</v>
      </c>
      <c r="C345" s="88" t="s">
        <v>89</v>
      </c>
      <c r="D345" s="88" t="s">
        <v>122</v>
      </c>
      <c r="E345" s="88">
        <f>G345+K345</f>
        <v>100</v>
      </c>
      <c r="F345" s="92">
        <f aca="true" t="shared" si="132" ref="F345:F350">H345+J345+L345</f>
        <v>0</v>
      </c>
      <c r="G345" s="88">
        <f>G346+G347</f>
        <v>0</v>
      </c>
      <c r="H345" s="88">
        <f>H346+H347</f>
        <v>0</v>
      </c>
      <c r="I345" s="88">
        <f>I346+I347</f>
        <v>0</v>
      </c>
      <c r="J345" s="88">
        <f>J346+J347</f>
        <v>0</v>
      </c>
      <c r="K345" s="88">
        <f>K346+K347</f>
        <v>100</v>
      </c>
      <c r="L345" s="93"/>
      <c r="M345" s="86"/>
    </row>
    <row r="346" spans="1:13" ht="20.25" customHeight="1">
      <c r="A346" s="88"/>
      <c r="B346" s="89"/>
      <c r="C346" s="88"/>
      <c r="D346" s="88">
        <v>2013</v>
      </c>
      <c r="E346" s="88">
        <f aca="true" t="shared" si="133" ref="E346:F386">G346+I346+K346</f>
        <v>100</v>
      </c>
      <c r="F346" s="92">
        <f t="shared" si="132"/>
        <v>0</v>
      </c>
      <c r="G346" s="88"/>
      <c r="H346" s="88"/>
      <c r="I346" s="88"/>
      <c r="J346" s="88"/>
      <c r="K346" s="88">
        <v>100</v>
      </c>
      <c r="L346" s="88"/>
      <c r="M346" s="86"/>
    </row>
    <row r="347" spans="1:13" ht="34.5" customHeight="1">
      <c r="A347" s="88"/>
      <c r="B347" s="89"/>
      <c r="C347" s="88"/>
      <c r="D347" s="88">
        <v>2014</v>
      </c>
      <c r="E347" s="88">
        <f t="shared" si="133"/>
        <v>0</v>
      </c>
      <c r="F347" s="92">
        <f t="shared" si="132"/>
        <v>0</v>
      </c>
      <c r="G347" s="88"/>
      <c r="H347" s="88"/>
      <c r="I347" s="88"/>
      <c r="J347" s="88"/>
      <c r="K347" s="88"/>
      <c r="L347" s="88"/>
      <c r="M347" s="86"/>
    </row>
    <row r="348" spans="1:13" ht="20.25" customHeight="1">
      <c r="A348" s="88">
        <v>4</v>
      </c>
      <c r="B348" s="89" t="s">
        <v>238</v>
      </c>
      <c r="C348" s="88" t="s">
        <v>89</v>
      </c>
      <c r="D348" s="88" t="s">
        <v>122</v>
      </c>
      <c r="E348" s="88">
        <f t="shared" si="133"/>
        <v>200</v>
      </c>
      <c r="F348" s="92">
        <f t="shared" si="132"/>
        <v>302.2</v>
      </c>
      <c r="G348" s="88">
        <f aca="true" t="shared" si="134" ref="G348:L348">G349+G350</f>
        <v>0</v>
      </c>
      <c r="H348" s="88">
        <f t="shared" si="134"/>
        <v>0</v>
      </c>
      <c r="I348" s="88">
        <f t="shared" si="134"/>
        <v>200</v>
      </c>
      <c r="J348" s="88">
        <f t="shared" si="134"/>
        <v>302.2</v>
      </c>
      <c r="K348" s="88">
        <f t="shared" si="134"/>
        <v>0</v>
      </c>
      <c r="L348" s="88">
        <f t="shared" si="134"/>
        <v>0</v>
      </c>
      <c r="M348" s="86"/>
    </row>
    <row r="349" spans="1:13" ht="20.25" customHeight="1">
      <c r="A349" s="88"/>
      <c r="B349" s="89"/>
      <c r="C349" s="88"/>
      <c r="D349" s="88">
        <v>2013</v>
      </c>
      <c r="E349" s="88">
        <f t="shared" si="133"/>
        <v>0</v>
      </c>
      <c r="F349" s="92">
        <f t="shared" si="132"/>
        <v>0</v>
      </c>
      <c r="G349" s="88"/>
      <c r="H349" s="88"/>
      <c r="I349" s="88"/>
      <c r="J349" s="88"/>
      <c r="K349" s="88"/>
      <c r="L349" s="88"/>
      <c r="M349" s="86"/>
    </row>
    <row r="350" spans="1:13" ht="34.5" customHeight="1">
      <c r="A350" s="88"/>
      <c r="B350" s="89"/>
      <c r="C350" s="88"/>
      <c r="D350" s="88">
        <v>2014</v>
      </c>
      <c r="E350" s="88">
        <f t="shared" si="133"/>
        <v>200</v>
      </c>
      <c r="F350" s="92">
        <f t="shared" si="132"/>
        <v>302.2</v>
      </c>
      <c r="G350" s="88"/>
      <c r="H350" s="88"/>
      <c r="I350" s="88">
        <v>200</v>
      </c>
      <c r="J350" s="88">
        <v>302.2</v>
      </c>
      <c r="K350" s="88"/>
      <c r="L350" s="88"/>
      <c r="M350" s="86"/>
    </row>
    <row r="351" spans="1:13" ht="20.25" customHeight="1">
      <c r="A351" s="88">
        <v>5</v>
      </c>
      <c r="B351" s="88" t="s">
        <v>239</v>
      </c>
      <c r="C351" s="88" t="s">
        <v>89</v>
      </c>
      <c r="D351" s="88" t="s">
        <v>122</v>
      </c>
      <c r="E351" s="88">
        <f>SUM(E352:E354)</f>
        <v>800</v>
      </c>
      <c r="F351" s="88">
        <f aca="true" t="shared" si="135" ref="F351:L351">SUM(F352:F354)</f>
        <v>0</v>
      </c>
      <c r="G351" s="88">
        <f t="shared" si="135"/>
        <v>0</v>
      </c>
      <c r="H351" s="88">
        <f t="shared" si="135"/>
        <v>0</v>
      </c>
      <c r="I351" s="88">
        <f t="shared" si="135"/>
        <v>800</v>
      </c>
      <c r="J351" s="88">
        <f t="shared" si="135"/>
        <v>0</v>
      </c>
      <c r="K351" s="88">
        <f t="shared" si="135"/>
        <v>0</v>
      </c>
      <c r="L351" s="88">
        <f t="shared" si="135"/>
        <v>0</v>
      </c>
      <c r="M351" s="86"/>
    </row>
    <row r="352" spans="1:13" ht="20.25" customHeight="1">
      <c r="A352" s="88"/>
      <c r="B352" s="88"/>
      <c r="C352" s="88"/>
      <c r="D352" s="88">
        <v>2013</v>
      </c>
      <c r="E352" s="88">
        <f t="shared" si="133"/>
        <v>0</v>
      </c>
      <c r="F352" s="92"/>
      <c r="G352" s="88"/>
      <c r="H352" s="88"/>
      <c r="I352" s="88"/>
      <c r="J352" s="88"/>
      <c r="K352" s="88"/>
      <c r="L352" s="88"/>
      <c r="M352" s="86"/>
    </row>
    <row r="353" spans="1:13" ht="37.5" customHeight="1">
      <c r="A353" s="88"/>
      <c r="B353" s="88"/>
      <c r="C353" s="88"/>
      <c r="D353" s="88">
        <v>2014</v>
      </c>
      <c r="E353" s="88">
        <f t="shared" si="133"/>
        <v>400</v>
      </c>
      <c r="F353" s="92"/>
      <c r="G353" s="88"/>
      <c r="H353" s="88"/>
      <c r="I353" s="88">
        <v>400</v>
      </c>
      <c r="J353" s="88"/>
      <c r="K353" s="88"/>
      <c r="L353" s="88"/>
      <c r="M353" s="86"/>
    </row>
    <row r="354" spans="1:13" s="14" customFormat="1" ht="37.5" customHeight="1">
      <c r="A354" s="88"/>
      <c r="B354" s="88"/>
      <c r="C354" s="88"/>
      <c r="D354" s="88">
        <v>2015</v>
      </c>
      <c r="E354" s="88">
        <f>G354+I354+K354</f>
        <v>400</v>
      </c>
      <c r="F354" s="88">
        <f>H354+J354+L354</f>
        <v>0</v>
      </c>
      <c r="G354" s="88"/>
      <c r="H354" s="88"/>
      <c r="I354" s="88">
        <v>400</v>
      </c>
      <c r="J354" s="88"/>
      <c r="K354" s="88"/>
      <c r="L354" s="88"/>
      <c r="M354" s="88"/>
    </row>
    <row r="355" spans="1:13" ht="20.25" customHeight="1">
      <c r="A355" s="88">
        <v>6</v>
      </c>
      <c r="B355" s="88" t="s">
        <v>240</v>
      </c>
      <c r="C355" s="88" t="s">
        <v>89</v>
      </c>
      <c r="D355" s="88" t="s">
        <v>241</v>
      </c>
      <c r="E355" s="88">
        <f>SUM(E356:E358)</f>
        <v>11671.5</v>
      </c>
      <c r="F355" s="88">
        <f aca="true" t="shared" si="136" ref="F355:L355">SUM(F356:F358)</f>
        <v>4587.8</v>
      </c>
      <c r="G355" s="88">
        <f t="shared" si="136"/>
        <v>11109</v>
      </c>
      <c r="H355" s="88">
        <f t="shared" si="136"/>
        <v>4426.7</v>
      </c>
      <c r="I355" s="88">
        <f t="shared" si="136"/>
        <v>562.5</v>
      </c>
      <c r="J355" s="88">
        <f t="shared" si="136"/>
        <v>161.1</v>
      </c>
      <c r="K355" s="88">
        <f t="shared" si="136"/>
        <v>0</v>
      </c>
      <c r="L355" s="88">
        <f t="shared" si="136"/>
        <v>0</v>
      </c>
      <c r="M355" s="94"/>
    </row>
    <row r="356" spans="1:13" ht="20.25" customHeight="1">
      <c r="A356" s="88"/>
      <c r="B356" s="88"/>
      <c r="C356" s="88"/>
      <c r="D356" s="88">
        <v>2013</v>
      </c>
      <c r="E356" s="88">
        <f t="shared" si="133"/>
        <v>3890.5</v>
      </c>
      <c r="F356" s="92">
        <f aca="true" t="shared" si="137" ref="F356:F386">H356+J356+L356</f>
        <v>0</v>
      </c>
      <c r="G356" s="88">
        <v>3703</v>
      </c>
      <c r="H356" s="88"/>
      <c r="I356" s="88">
        <v>187.5</v>
      </c>
      <c r="J356" s="88"/>
      <c r="K356" s="88"/>
      <c r="L356" s="88"/>
      <c r="M356" s="94"/>
    </row>
    <row r="357" spans="1:13" ht="41.25" customHeight="1">
      <c r="A357" s="88"/>
      <c r="B357" s="88"/>
      <c r="C357" s="88"/>
      <c r="D357" s="88">
        <v>2014</v>
      </c>
      <c r="E357" s="88">
        <f t="shared" si="133"/>
        <v>3890.5</v>
      </c>
      <c r="F357" s="92">
        <f t="shared" si="137"/>
        <v>0</v>
      </c>
      <c r="G357" s="88">
        <v>3703</v>
      </c>
      <c r="H357" s="88"/>
      <c r="I357" s="88">
        <v>187.5</v>
      </c>
      <c r="J357" s="88"/>
      <c r="K357" s="88"/>
      <c r="L357" s="88"/>
      <c r="M357" s="94"/>
    </row>
    <row r="358" spans="1:13" s="14" customFormat="1" ht="41.25" customHeight="1">
      <c r="A358" s="88"/>
      <c r="B358" s="88"/>
      <c r="C358" s="88"/>
      <c r="D358" s="88">
        <v>2015</v>
      </c>
      <c r="E358" s="88">
        <f t="shared" si="133"/>
        <v>3890.5</v>
      </c>
      <c r="F358" s="88">
        <f t="shared" si="133"/>
        <v>4587.8</v>
      </c>
      <c r="G358" s="88">
        <v>3703</v>
      </c>
      <c r="H358" s="88">
        <v>4426.7</v>
      </c>
      <c r="I358" s="88">
        <v>187.5</v>
      </c>
      <c r="J358" s="88">
        <v>161.1</v>
      </c>
      <c r="K358" s="88"/>
      <c r="L358" s="88"/>
      <c r="M358" s="94"/>
    </row>
    <row r="359" spans="1:13" ht="20.25" customHeight="1">
      <c r="A359" s="88">
        <v>7</v>
      </c>
      <c r="B359" s="95" t="s">
        <v>242</v>
      </c>
      <c r="C359" s="88" t="s">
        <v>89</v>
      </c>
      <c r="D359" s="88" t="s">
        <v>241</v>
      </c>
      <c r="E359" s="88">
        <f t="shared" si="133"/>
        <v>120</v>
      </c>
      <c r="F359" s="92">
        <f t="shared" si="137"/>
        <v>0</v>
      </c>
      <c r="G359" s="88">
        <f>G360+G361</f>
        <v>108</v>
      </c>
      <c r="H359" s="88">
        <f>H360+H361</f>
        <v>0</v>
      </c>
      <c r="I359" s="88">
        <f>I360+I361</f>
        <v>12</v>
      </c>
      <c r="J359" s="88">
        <f>J360+J361</f>
        <v>0</v>
      </c>
      <c r="K359" s="88"/>
      <c r="L359" s="88"/>
      <c r="M359" s="88"/>
    </row>
    <row r="360" spans="1:13" ht="20.25" customHeight="1">
      <c r="A360" s="88"/>
      <c r="B360" s="95"/>
      <c r="C360" s="88"/>
      <c r="D360" s="88">
        <v>2013</v>
      </c>
      <c r="E360" s="88">
        <f t="shared" si="133"/>
        <v>0</v>
      </c>
      <c r="F360" s="92">
        <f t="shared" si="137"/>
        <v>0</v>
      </c>
      <c r="G360" s="88"/>
      <c r="H360" s="88"/>
      <c r="I360" s="88"/>
      <c r="J360" s="88"/>
      <c r="K360" s="88"/>
      <c r="L360" s="88"/>
      <c r="M360" s="88"/>
    </row>
    <row r="361" spans="1:13" ht="20.25" customHeight="1">
      <c r="A361" s="88"/>
      <c r="B361" s="95"/>
      <c r="C361" s="88"/>
      <c r="D361" s="88">
        <v>2014</v>
      </c>
      <c r="E361" s="88">
        <f t="shared" si="133"/>
        <v>120</v>
      </c>
      <c r="F361" s="92">
        <f t="shared" si="137"/>
        <v>0</v>
      </c>
      <c r="G361" s="88">
        <v>108</v>
      </c>
      <c r="H361" s="88"/>
      <c r="I361" s="88">
        <v>12</v>
      </c>
      <c r="J361" s="88"/>
      <c r="K361" s="88"/>
      <c r="L361" s="88"/>
      <c r="M361" s="88"/>
    </row>
    <row r="362" spans="1:13" ht="20.25" customHeight="1">
      <c r="A362" s="88">
        <v>8</v>
      </c>
      <c r="B362" s="95" t="s">
        <v>243</v>
      </c>
      <c r="C362" s="88" t="s">
        <v>89</v>
      </c>
      <c r="D362" s="88" t="s">
        <v>241</v>
      </c>
      <c r="E362" s="88">
        <f t="shared" si="133"/>
        <v>100</v>
      </c>
      <c r="F362" s="92">
        <f t="shared" si="137"/>
        <v>0</v>
      </c>
      <c r="G362" s="88">
        <f>G363+G364</f>
        <v>90</v>
      </c>
      <c r="H362" s="88">
        <f>H363+H364</f>
        <v>0</v>
      </c>
      <c r="I362" s="88">
        <f>I363+I364</f>
        <v>10</v>
      </c>
      <c r="J362" s="88">
        <f>J363+J364</f>
        <v>0</v>
      </c>
      <c r="K362" s="88"/>
      <c r="L362" s="88"/>
      <c r="M362" s="88"/>
    </row>
    <row r="363" spans="1:13" ht="20.25" customHeight="1">
      <c r="A363" s="88"/>
      <c r="B363" s="95"/>
      <c r="C363" s="88"/>
      <c r="D363" s="88">
        <v>2013</v>
      </c>
      <c r="E363" s="88">
        <f t="shared" si="133"/>
        <v>0</v>
      </c>
      <c r="F363" s="92">
        <f t="shared" si="137"/>
        <v>0</v>
      </c>
      <c r="G363" s="88"/>
      <c r="H363" s="88"/>
      <c r="I363" s="88"/>
      <c r="J363" s="88"/>
      <c r="K363" s="88"/>
      <c r="L363" s="88"/>
      <c r="M363" s="88"/>
    </row>
    <row r="364" spans="1:13" ht="60" customHeight="1">
      <c r="A364" s="88"/>
      <c r="B364" s="95"/>
      <c r="C364" s="88"/>
      <c r="D364" s="88">
        <v>2014</v>
      </c>
      <c r="E364" s="88">
        <f t="shared" si="133"/>
        <v>100</v>
      </c>
      <c r="F364" s="92">
        <f t="shared" si="137"/>
        <v>0</v>
      </c>
      <c r="G364" s="88">
        <v>90</v>
      </c>
      <c r="H364" s="88"/>
      <c r="I364" s="88">
        <v>10</v>
      </c>
      <c r="J364" s="88"/>
      <c r="K364" s="88"/>
      <c r="L364" s="88"/>
      <c r="M364" s="88"/>
    </row>
    <row r="365" spans="1:13" ht="20.25" customHeight="1">
      <c r="A365" s="88">
        <v>9</v>
      </c>
      <c r="B365" s="95" t="s">
        <v>244</v>
      </c>
      <c r="C365" s="88" t="s">
        <v>89</v>
      </c>
      <c r="D365" s="88" t="s">
        <v>241</v>
      </c>
      <c r="E365" s="88">
        <f t="shared" si="133"/>
        <v>100</v>
      </c>
      <c r="F365" s="92">
        <f t="shared" si="137"/>
        <v>0</v>
      </c>
      <c r="G365" s="88">
        <f>G366+G367</f>
        <v>90</v>
      </c>
      <c r="H365" s="88">
        <f>H366+H367</f>
        <v>0</v>
      </c>
      <c r="I365" s="88">
        <f>I366+I367</f>
        <v>10</v>
      </c>
      <c r="J365" s="88">
        <f>J366+J367</f>
        <v>0</v>
      </c>
      <c r="K365" s="88">
        <f>K366+K367</f>
        <v>0</v>
      </c>
      <c r="L365" s="88"/>
      <c r="M365" s="88"/>
    </row>
    <row r="366" spans="1:13" ht="20.25" customHeight="1">
      <c r="A366" s="88"/>
      <c r="B366" s="95"/>
      <c r="C366" s="88"/>
      <c r="D366" s="88">
        <v>2013</v>
      </c>
      <c r="E366" s="88">
        <f t="shared" si="133"/>
        <v>0</v>
      </c>
      <c r="F366" s="92">
        <f t="shared" si="137"/>
        <v>0</v>
      </c>
      <c r="G366" s="88"/>
      <c r="H366" s="88"/>
      <c r="I366" s="88"/>
      <c r="J366" s="88"/>
      <c r="K366" s="88"/>
      <c r="L366" s="88"/>
      <c r="M366" s="88"/>
    </row>
    <row r="367" spans="1:13" ht="20.25" customHeight="1">
      <c r="A367" s="88"/>
      <c r="B367" s="95"/>
      <c r="C367" s="88"/>
      <c r="D367" s="88">
        <v>2014</v>
      </c>
      <c r="E367" s="88">
        <f t="shared" si="133"/>
        <v>100</v>
      </c>
      <c r="F367" s="92">
        <f t="shared" si="137"/>
        <v>0</v>
      </c>
      <c r="G367" s="88">
        <v>90</v>
      </c>
      <c r="H367" s="88"/>
      <c r="I367" s="88">
        <v>10</v>
      </c>
      <c r="J367" s="88"/>
      <c r="K367" s="88"/>
      <c r="L367" s="88"/>
      <c r="M367" s="88"/>
    </row>
    <row r="368" spans="1:13" ht="20.25" customHeight="1">
      <c r="A368" s="88">
        <v>10</v>
      </c>
      <c r="B368" s="95" t="s">
        <v>245</v>
      </c>
      <c r="C368" s="88" t="s">
        <v>89</v>
      </c>
      <c r="D368" s="88" t="s">
        <v>241</v>
      </c>
      <c r="E368" s="88">
        <f t="shared" si="133"/>
        <v>5000</v>
      </c>
      <c r="F368" s="92">
        <f t="shared" si="137"/>
        <v>0</v>
      </c>
      <c r="G368" s="88">
        <f>G369+G370</f>
        <v>4500</v>
      </c>
      <c r="H368" s="88">
        <f>H369+H370</f>
        <v>0</v>
      </c>
      <c r="I368" s="88">
        <f>I369+I370</f>
        <v>500</v>
      </c>
      <c r="J368" s="88">
        <f>J369+J370</f>
        <v>0</v>
      </c>
      <c r="K368" s="88"/>
      <c r="L368" s="88"/>
      <c r="M368" s="88"/>
    </row>
    <row r="369" spans="1:13" ht="20.25" customHeight="1">
      <c r="A369" s="88"/>
      <c r="B369" s="95"/>
      <c r="C369" s="88"/>
      <c r="D369" s="88">
        <v>2013</v>
      </c>
      <c r="E369" s="88">
        <f t="shared" si="133"/>
        <v>0</v>
      </c>
      <c r="F369" s="92">
        <f t="shared" si="137"/>
        <v>0</v>
      </c>
      <c r="G369" s="88"/>
      <c r="H369" s="88"/>
      <c r="I369" s="88"/>
      <c r="J369" s="88"/>
      <c r="K369" s="88"/>
      <c r="L369" s="88"/>
      <c r="M369" s="88"/>
    </row>
    <row r="370" spans="1:13" ht="20.25" customHeight="1">
      <c r="A370" s="88"/>
      <c r="B370" s="95"/>
      <c r="C370" s="88"/>
      <c r="D370" s="88">
        <v>2014</v>
      </c>
      <c r="E370" s="88">
        <f t="shared" si="133"/>
        <v>5000</v>
      </c>
      <c r="F370" s="92">
        <f t="shared" si="137"/>
        <v>0</v>
      </c>
      <c r="G370" s="88">
        <v>4500</v>
      </c>
      <c r="H370" s="88"/>
      <c r="I370" s="88">
        <v>500</v>
      </c>
      <c r="J370" s="88"/>
      <c r="K370" s="88"/>
      <c r="L370" s="88"/>
      <c r="M370" s="88"/>
    </row>
    <row r="371" spans="1:13" ht="20.25" customHeight="1">
      <c r="A371" s="88">
        <v>11</v>
      </c>
      <c r="B371" s="95" t="s">
        <v>246</v>
      </c>
      <c r="C371" s="88" t="s">
        <v>89</v>
      </c>
      <c r="D371" s="88" t="s">
        <v>241</v>
      </c>
      <c r="E371" s="88">
        <f t="shared" si="133"/>
        <v>3500</v>
      </c>
      <c r="F371" s="92">
        <f t="shared" si="137"/>
        <v>0</v>
      </c>
      <c r="G371" s="88">
        <f>G372+G373</f>
        <v>3150</v>
      </c>
      <c r="H371" s="88">
        <f>H372+H373</f>
        <v>0</v>
      </c>
      <c r="I371" s="88">
        <f>I372+I373</f>
        <v>350</v>
      </c>
      <c r="J371" s="88">
        <f>J372+J373</f>
        <v>0</v>
      </c>
      <c r="K371" s="88"/>
      <c r="L371" s="88"/>
      <c r="M371" s="88"/>
    </row>
    <row r="372" spans="1:13" ht="20.25" customHeight="1">
      <c r="A372" s="88"/>
      <c r="B372" s="95"/>
      <c r="C372" s="88"/>
      <c r="D372" s="88">
        <v>2013</v>
      </c>
      <c r="E372" s="88">
        <f t="shared" si="133"/>
        <v>0</v>
      </c>
      <c r="F372" s="92">
        <f t="shared" si="137"/>
        <v>0</v>
      </c>
      <c r="G372" s="88"/>
      <c r="H372" s="88"/>
      <c r="I372" s="88"/>
      <c r="J372" s="88"/>
      <c r="K372" s="88"/>
      <c r="L372" s="88"/>
      <c r="M372" s="88"/>
    </row>
    <row r="373" spans="1:13" ht="41.25" customHeight="1">
      <c r="A373" s="88"/>
      <c r="B373" s="95"/>
      <c r="C373" s="88"/>
      <c r="D373" s="88">
        <v>2014</v>
      </c>
      <c r="E373" s="88">
        <f t="shared" si="133"/>
        <v>3500</v>
      </c>
      <c r="F373" s="92">
        <f t="shared" si="137"/>
        <v>0</v>
      </c>
      <c r="G373" s="88">
        <v>3150</v>
      </c>
      <c r="H373" s="88"/>
      <c r="I373" s="88">
        <v>350</v>
      </c>
      <c r="J373" s="88"/>
      <c r="K373" s="88"/>
      <c r="L373" s="88"/>
      <c r="M373" s="88"/>
    </row>
    <row r="374" spans="1:13" ht="20.25" customHeight="1">
      <c r="A374" s="88">
        <v>12</v>
      </c>
      <c r="B374" s="95" t="s">
        <v>247</v>
      </c>
      <c r="C374" s="88" t="s">
        <v>89</v>
      </c>
      <c r="D374" s="88" t="s">
        <v>241</v>
      </c>
      <c r="E374" s="88">
        <f t="shared" si="133"/>
        <v>600</v>
      </c>
      <c r="F374" s="92">
        <f t="shared" si="137"/>
        <v>0</v>
      </c>
      <c r="G374" s="88">
        <f>G375+G376</f>
        <v>540</v>
      </c>
      <c r="H374" s="88">
        <f>H375+H376</f>
        <v>0</v>
      </c>
      <c r="I374" s="88">
        <f>I375+I376</f>
        <v>60</v>
      </c>
      <c r="J374" s="88">
        <f>J375+J376</f>
        <v>0</v>
      </c>
      <c r="K374" s="88"/>
      <c r="L374" s="88"/>
      <c r="M374" s="88"/>
    </row>
    <row r="375" spans="1:13" ht="20.25" customHeight="1">
      <c r="A375" s="88"/>
      <c r="B375" s="95"/>
      <c r="C375" s="88"/>
      <c r="D375" s="88">
        <v>2013</v>
      </c>
      <c r="E375" s="88">
        <f t="shared" si="133"/>
        <v>0</v>
      </c>
      <c r="F375" s="92">
        <f t="shared" si="137"/>
        <v>0</v>
      </c>
      <c r="G375" s="88"/>
      <c r="H375" s="88"/>
      <c r="I375" s="88"/>
      <c r="J375" s="88"/>
      <c r="K375" s="88"/>
      <c r="L375" s="88"/>
      <c r="M375" s="88"/>
    </row>
    <row r="376" spans="1:13" ht="39.75" customHeight="1">
      <c r="A376" s="88"/>
      <c r="B376" s="95"/>
      <c r="C376" s="88"/>
      <c r="D376" s="88">
        <v>2014</v>
      </c>
      <c r="E376" s="88">
        <f t="shared" si="133"/>
        <v>600</v>
      </c>
      <c r="F376" s="92">
        <f t="shared" si="137"/>
        <v>0</v>
      </c>
      <c r="G376" s="88">
        <v>540</v>
      </c>
      <c r="H376" s="88"/>
      <c r="I376" s="88">
        <v>60</v>
      </c>
      <c r="J376" s="88"/>
      <c r="K376" s="88"/>
      <c r="L376" s="88"/>
      <c r="M376" s="88"/>
    </row>
    <row r="377" spans="1:13" ht="20.25" customHeight="1">
      <c r="A377" s="88">
        <v>13</v>
      </c>
      <c r="B377" s="95" t="s">
        <v>248</v>
      </c>
      <c r="C377" s="88" t="s">
        <v>89</v>
      </c>
      <c r="D377" s="88" t="s">
        <v>241</v>
      </c>
      <c r="E377" s="88">
        <f t="shared" si="133"/>
        <v>1500</v>
      </c>
      <c r="F377" s="92">
        <f t="shared" si="137"/>
        <v>0</v>
      </c>
      <c r="G377" s="88">
        <f>G378+G379</f>
        <v>1350</v>
      </c>
      <c r="H377" s="88">
        <f>H378+H379</f>
        <v>0</v>
      </c>
      <c r="I377" s="88">
        <f>I378+I379</f>
        <v>150</v>
      </c>
      <c r="J377" s="88">
        <f>J378+J379</f>
        <v>0</v>
      </c>
      <c r="K377" s="88"/>
      <c r="L377" s="88"/>
      <c r="M377" s="88"/>
    </row>
    <row r="378" spans="1:13" ht="20.25" customHeight="1">
      <c r="A378" s="88"/>
      <c r="B378" s="95"/>
      <c r="C378" s="88"/>
      <c r="D378" s="88">
        <v>2013</v>
      </c>
      <c r="E378" s="88">
        <f t="shared" si="133"/>
        <v>0</v>
      </c>
      <c r="F378" s="92">
        <f t="shared" si="137"/>
        <v>0</v>
      </c>
      <c r="G378" s="88"/>
      <c r="H378" s="88"/>
      <c r="I378" s="88"/>
      <c r="J378" s="88"/>
      <c r="K378" s="88"/>
      <c r="L378" s="88"/>
      <c r="M378" s="88"/>
    </row>
    <row r="379" spans="1:13" ht="44.25" customHeight="1">
      <c r="A379" s="88"/>
      <c r="B379" s="95"/>
      <c r="C379" s="88"/>
      <c r="D379" s="88">
        <v>2014</v>
      </c>
      <c r="E379" s="88">
        <f t="shared" si="133"/>
        <v>1500</v>
      </c>
      <c r="F379" s="92">
        <f t="shared" si="137"/>
        <v>0</v>
      </c>
      <c r="G379" s="88">
        <v>1350</v>
      </c>
      <c r="H379" s="88"/>
      <c r="I379" s="88">
        <v>150</v>
      </c>
      <c r="J379" s="88"/>
      <c r="K379" s="88"/>
      <c r="L379" s="88"/>
      <c r="M379" s="88"/>
    </row>
    <row r="380" spans="1:13" ht="20.25" customHeight="1">
      <c r="A380" s="88">
        <v>14</v>
      </c>
      <c r="B380" s="88" t="s">
        <v>249</v>
      </c>
      <c r="C380" s="88" t="s">
        <v>89</v>
      </c>
      <c r="D380" s="88" t="s">
        <v>241</v>
      </c>
      <c r="E380" s="88">
        <f>SUM(E381:E383)</f>
        <v>119.85</v>
      </c>
      <c r="F380" s="88">
        <f aca="true" t="shared" si="138" ref="F380:L380">SUM(F381:F383)</f>
        <v>11.8</v>
      </c>
      <c r="G380" s="88">
        <f t="shared" si="138"/>
        <v>29.699999999999996</v>
      </c>
      <c r="H380" s="88">
        <f t="shared" si="138"/>
        <v>5.9</v>
      </c>
      <c r="I380" s="88">
        <f t="shared" si="138"/>
        <v>90.15</v>
      </c>
      <c r="J380" s="88">
        <f t="shared" si="138"/>
        <v>5.9</v>
      </c>
      <c r="K380" s="88">
        <f t="shared" si="138"/>
        <v>0</v>
      </c>
      <c r="L380" s="88">
        <f t="shared" si="138"/>
        <v>0</v>
      </c>
      <c r="M380" s="88"/>
    </row>
    <row r="381" spans="1:13" ht="20.25" customHeight="1">
      <c r="A381" s="88"/>
      <c r="B381" s="88"/>
      <c r="C381" s="88"/>
      <c r="D381" s="88">
        <v>2013</v>
      </c>
      <c r="E381" s="88">
        <f t="shared" si="133"/>
        <v>31.049999999999997</v>
      </c>
      <c r="F381" s="92">
        <f t="shared" si="137"/>
        <v>11.8</v>
      </c>
      <c r="G381" s="88">
        <v>5.9</v>
      </c>
      <c r="H381" s="88">
        <v>5.9</v>
      </c>
      <c r="I381" s="88">
        <v>25.15</v>
      </c>
      <c r="J381" s="88">
        <v>5.9</v>
      </c>
      <c r="K381" s="88"/>
      <c r="L381" s="88"/>
      <c r="M381" s="88"/>
    </row>
    <row r="382" spans="1:13" ht="45" customHeight="1">
      <c r="A382" s="88"/>
      <c r="B382" s="88"/>
      <c r="C382" s="88"/>
      <c r="D382" s="88">
        <v>2014</v>
      </c>
      <c r="E382" s="88">
        <f t="shared" si="133"/>
        <v>35.9</v>
      </c>
      <c r="F382" s="92">
        <f t="shared" si="137"/>
        <v>0</v>
      </c>
      <c r="G382" s="88">
        <v>5.9</v>
      </c>
      <c r="H382" s="88"/>
      <c r="I382" s="88">
        <v>30</v>
      </c>
      <c r="J382" s="88"/>
      <c r="K382" s="88"/>
      <c r="L382" s="88"/>
      <c r="M382" s="88"/>
    </row>
    <row r="383" spans="1:13" s="14" customFormat="1" ht="45" customHeight="1">
      <c r="A383" s="88"/>
      <c r="B383" s="88"/>
      <c r="C383" s="88"/>
      <c r="D383" s="88">
        <v>2015</v>
      </c>
      <c r="E383" s="88">
        <f t="shared" si="133"/>
        <v>52.9</v>
      </c>
      <c r="F383" s="92"/>
      <c r="G383" s="88">
        <v>17.9</v>
      </c>
      <c r="H383" s="88"/>
      <c r="I383" s="88">
        <v>35</v>
      </c>
      <c r="J383" s="88"/>
      <c r="K383" s="88"/>
      <c r="L383" s="88"/>
      <c r="M383" s="88"/>
    </row>
    <row r="384" spans="1:13" ht="20.25" customHeight="1">
      <c r="A384" s="88">
        <v>15</v>
      </c>
      <c r="B384" s="95" t="s">
        <v>250</v>
      </c>
      <c r="C384" s="88" t="s">
        <v>89</v>
      </c>
      <c r="D384" s="88" t="s">
        <v>241</v>
      </c>
      <c r="E384" s="88">
        <f t="shared" si="133"/>
        <v>3000</v>
      </c>
      <c r="F384" s="92">
        <f t="shared" si="137"/>
        <v>0</v>
      </c>
      <c r="G384" s="88">
        <f>G385+G386</f>
        <v>2700</v>
      </c>
      <c r="H384" s="88">
        <f>H385+H386</f>
        <v>0</v>
      </c>
      <c r="I384" s="88">
        <f>I385+I386</f>
        <v>300</v>
      </c>
      <c r="J384" s="88">
        <f>J385+J386</f>
        <v>0</v>
      </c>
      <c r="K384" s="88"/>
      <c r="L384" s="88"/>
      <c r="M384" s="88"/>
    </row>
    <row r="385" spans="1:13" ht="20.25" customHeight="1">
      <c r="A385" s="88"/>
      <c r="B385" s="95"/>
      <c r="C385" s="88"/>
      <c r="D385" s="88">
        <v>2013</v>
      </c>
      <c r="E385" s="88">
        <f t="shared" si="133"/>
        <v>0</v>
      </c>
      <c r="F385" s="92">
        <f t="shared" si="137"/>
        <v>0</v>
      </c>
      <c r="G385" s="88"/>
      <c r="H385" s="88"/>
      <c r="I385" s="88"/>
      <c r="J385" s="88"/>
      <c r="K385" s="88"/>
      <c r="L385" s="88"/>
      <c r="M385" s="88"/>
    </row>
    <row r="386" spans="1:13" ht="35.25" customHeight="1">
      <c r="A386" s="88"/>
      <c r="B386" s="95"/>
      <c r="C386" s="88"/>
      <c r="D386" s="88">
        <v>2014</v>
      </c>
      <c r="E386" s="88">
        <f t="shared" si="133"/>
        <v>3000</v>
      </c>
      <c r="F386" s="92">
        <f t="shared" si="137"/>
        <v>0</v>
      </c>
      <c r="G386" s="88">
        <v>2700</v>
      </c>
      <c r="H386" s="88"/>
      <c r="I386" s="88">
        <v>300</v>
      </c>
      <c r="J386" s="88"/>
      <c r="K386" s="88"/>
      <c r="L386" s="88"/>
      <c r="M386" s="88"/>
    </row>
    <row r="387" spans="1:13" ht="20.25" customHeight="1">
      <c r="A387" s="9" t="s">
        <v>145</v>
      </c>
      <c r="B387" s="96" t="s">
        <v>251</v>
      </c>
      <c r="C387" s="97" t="s">
        <v>252</v>
      </c>
      <c r="D387" s="15" t="s">
        <v>22</v>
      </c>
      <c r="E387" s="21">
        <f>SUM(E388:E390)</f>
        <v>2657.7000000000003</v>
      </c>
      <c r="F387" s="21">
        <f aca="true" t="shared" si="139" ref="F387:L387">SUM(F388:F390)</f>
        <v>885.9000000000001</v>
      </c>
      <c r="G387" s="21">
        <f t="shared" si="139"/>
        <v>2531.1000000000004</v>
      </c>
      <c r="H387" s="21">
        <f t="shared" si="139"/>
        <v>843.7</v>
      </c>
      <c r="I387" s="21">
        <f t="shared" si="139"/>
        <v>126.60000000000001</v>
      </c>
      <c r="J387" s="21">
        <f t="shared" si="139"/>
        <v>84.4</v>
      </c>
      <c r="K387" s="21">
        <f t="shared" si="139"/>
        <v>0</v>
      </c>
      <c r="L387" s="21">
        <f t="shared" si="139"/>
        <v>0</v>
      </c>
      <c r="M387" s="45" t="s">
        <v>251</v>
      </c>
    </row>
    <row r="388" spans="1:13" ht="20.25" customHeight="1">
      <c r="A388" s="9"/>
      <c r="B388" s="96"/>
      <c r="C388" s="97"/>
      <c r="D388" s="22" t="s">
        <v>23</v>
      </c>
      <c r="E388" s="21">
        <f>SUM(G388+I388+K388)</f>
        <v>885.9000000000001</v>
      </c>
      <c r="F388" s="21">
        <f>SUM(H388+J388)</f>
        <v>885.9000000000001</v>
      </c>
      <c r="G388" s="98">
        <v>843.7</v>
      </c>
      <c r="H388" s="21">
        <v>843.7</v>
      </c>
      <c r="I388" s="98">
        <v>42.2</v>
      </c>
      <c r="J388" s="21">
        <v>42.2</v>
      </c>
      <c r="K388" s="21"/>
      <c r="L388" s="21"/>
      <c r="M388" s="45"/>
    </row>
    <row r="389" spans="1:13" ht="78" customHeight="1">
      <c r="A389" s="9"/>
      <c r="B389" s="96"/>
      <c r="C389" s="97"/>
      <c r="D389" s="22" t="s">
        <v>24</v>
      </c>
      <c r="E389" s="29">
        <f>G389+I389+K389</f>
        <v>885.9000000000001</v>
      </c>
      <c r="F389" s="29"/>
      <c r="G389" s="99">
        <v>843.7</v>
      </c>
      <c r="H389" s="29"/>
      <c r="I389" s="99">
        <v>42.2</v>
      </c>
      <c r="J389" s="29">
        <v>42.2</v>
      </c>
      <c r="K389" s="29"/>
      <c r="L389" s="29"/>
      <c r="M389" s="45"/>
    </row>
    <row r="390" spans="1:13" s="44" customFormat="1" ht="59.25" customHeight="1">
      <c r="A390" s="9"/>
      <c r="B390" s="96"/>
      <c r="C390" s="97"/>
      <c r="D390" s="100" t="s">
        <v>25</v>
      </c>
      <c r="E390" s="21">
        <f>G390+I390+K390</f>
        <v>885.9000000000001</v>
      </c>
      <c r="F390" s="21"/>
      <c r="G390" s="98">
        <v>843.7</v>
      </c>
      <c r="H390" s="21"/>
      <c r="I390" s="98">
        <v>42.2</v>
      </c>
      <c r="J390" s="21"/>
      <c r="K390" s="21"/>
      <c r="L390" s="21"/>
      <c r="M390" s="46"/>
    </row>
    <row r="391" spans="1:13" ht="20.25" customHeight="1">
      <c r="A391" s="7"/>
      <c r="B391" s="101" t="s">
        <v>253</v>
      </c>
      <c r="C391" s="102" t="s">
        <v>254</v>
      </c>
      <c r="D391" s="85" t="s">
        <v>22</v>
      </c>
      <c r="E391" s="103">
        <f>SUM(E392:E394)</f>
        <v>120</v>
      </c>
      <c r="F391" s="103">
        <f aca="true" t="shared" si="140" ref="F391:L391">SUM(F392:F394)</f>
        <v>0</v>
      </c>
      <c r="G391" s="103">
        <f t="shared" si="140"/>
        <v>0</v>
      </c>
      <c r="H391" s="103">
        <f t="shared" si="140"/>
        <v>0</v>
      </c>
      <c r="I391" s="103">
        <f t="shared" si="140"/>
        <v>120</v>
      </c>
      <c r="J391" s="103">
        <f t="shared" si="140"/>
        <v>0</v>
      </c>
      <c r="K391" s="103">
        <f t="shared" si="140"/>
        <v>0</v>
      </c>
      <c r="L391" s="103">
        <f t="shared" si="140"/>
        <v>0</v>
      </c>
      <c r="M391" s="68" t="s">
        <v>255</v>
      </c>
    </row>
    <row r="392" spans="1:13" ht="20.25" customHeight="1">
      <c r="A392" s="7"/>
      <c r="B392" s="101"/>
      <c r="C392" s="102"/>
      <c r="D392" s="16">
        <v>2013</v>
      </c>
      <c r="E392" s="98">
        <v>20</v>
      </c>
      <c r="F392" s="16"/>
      <c r="G392" s="16"/>
      <c r="H392" s="16"/>
      <c r="I392" s="98">
        <v>20</v>
      </c>
      <c r="J392" s="16"/>
      <c r="K392" s="16"/>
      <c r="L392" s="16"/>
      <c r="M392" s="68"/>
    </row>
    <row r="393" spans="1:13" ht="60.75" customHeight="1">
      <c r="A393" s="104"/>
      <c r="B393" s="101"/>
      <c r="C393" s="102"/>
      <c r="D393" s="16">
        <v>2014</v>
      </c>
      <c r="E393" s="98">
        <v>50</v>
      </c>
      <c r="F393" s="16">
        <v>0</v>
      </c>
      <c r="G393" s="16">
        <v>0</v>
      </c>
      <c r="H393" s="16">
        <v>0</v>
      </c>
      <c r="I393" s="98">
        <v>50</v>
      </c>
      <c r="J393" s="16">
        <v>0</v>
      </c>
      <c r="K393" s="16">
        <v>0</v>
      </c>
      <c r="L393" s="16">
        <v>0</v>
      </c>
      <c r="M393" s="68"/>
    </row>
    <row r="394" spans="1:13" s="44" customFormat="1" ht="22.5" customHeight="1">
      <c r="A394" s="105"/>
      <c r="B394" s="101"/>
      <c r="C394" s="102"/>
      <c r="D394" s="16">
        <v>2015</v>
      </c>
      <c r="E394" s="98">
        <f>G394+I394+K394</f>
        <v>50</v>
      </c>
      <c r="F394" s="106"/>
      <c r="G394" s="106"/>
      <c r="H394" s="106"/>
      <c r="I394" s="98">
        <v>50</v>
      </c>
      <c r="J394" s="106"/>
      <c r="K394" s="106"/>
      <c r="L394" s="106"/>
      <c r="M394" s="78"/>
    </row>
    <row r="395" spans="1:13" ht="20.25" customHeight="1">
      <c r="A395" s="7"/>
      <c r="B395" s="107" t="s">
        <v>256</v>
      </c>
      <c r="C395" s="102" t="s">
        <v>254</v>
      </c>
      <c r="D395" s="16" t="s">
        <v>22</v>
      </c>
      <c r="E395" s="98">
        <f>SUM(E396:E398)</f>
        <v>1656</v>
      </c>
      <c r="F395" s="98">
        <f>H395+J395+L395</f>
        <v>1490.8</v>
      </c>
      <c r="G395" s="98">
        <f aca="true" t="shared" si="141" ref="G395:L395">G396+G397</f>
        <v>1032</v>
      </c>
      <c r="H395" s="98">
        <f t="shared" si="141"/>
        <v>1398.2</v>
      </c>
      <c r="I395" s="98">
        <f t="shared" si="141"/>
        <v>72</v>
      </c>
      <c r="J395" s="98">
        <f t="shared" si="141"/>
        <v>92.6</v>
      </c>
      <c r="K395" s="98">
        <f t="shared" si="141"/>
        <v>0</v>
      </c>
      <c r="L395" s="98">
        <f t="shared" si="141"/>
        <v>0</v>
      </c>
      <c r="M395" s="108" t="s">
        <v>257</v>
      </c>
    </row>
    <row r="396" spans="1:13" ht="20.25" customHeight="1">
      <c r="A396" s="7"/>
      <c r="B396" s="107"/>
      <c r="C396" s="102"/>
      <c r="D396" s="16">
        <v>2013</v>
      </c>
      <c r="E396" s="98">
        <v>552</v>
      </c>
      <c r="F396" s="16"/>
      <c r="G396" s="98">
        <v>516</v>
      </c>
      <c r="H396" s="21">
        <v>516</v>
      </c>
      <c r="I396" s="98">
        <v>36</v>
      </c>
      <c r="J396" s="21">
        <v>36</v>
      </c>
      <c r="K396" s="16"/>
      <c r="L396" s="16"/>
      <c r="M396" s="108"/>
    </row>
    <row r="397" spans="1:13" ht="67.5" customHeight="1">
      <c r="A397" s="7"/>
      <c r="B397" s="107"/>
      <c r="C397" s="102"/>
      <c r="D397" s="16">
        <v>2014</v>
      </c>
      <c r="E397" s="98">
        <v>552</v>
      </c>
      <c r="F397" s="16"/>
      <c r="G397" s="98">
        <v>516</v>
      </c>
      <c r="H397" s="21">
        <v>882.2</v>
      </c>
      <c r="I397" s="98">
        <v>36</v>
      </c>
      <c r="J397" s="21">
        <v>56.6</v>
      </c>
      <c r="K397" s="16"/>
      <c r="L397" s="16"/>
      <c r="M397" s="108"/>
    </row>
    <row r="398" spans="1:13" s="44" customFormat="1" ht="30.75" customHeight="1">
      <c r="A398" s="7"/>
      <c r="B398" s="107"/>
      <c r="C398" s="102"/>
      <c r="D398" s="85">
        <v>2015</v>
      </c>
      <c r="E398" s="103">
        <f>G398+I398+K398</f>
        <v>552</v>
      </c>
      <c r="F398" s="109"/>
      <c r="G398" s="103">
        <v>516</v>
      </c>
      <c r="H398" s="110">
        <v>569.1</v>
      </c>
      <c r="I398" s="103">
        <v>36</v>
      </c>
      <c r="J398" s="110">
        <v>36.6</v>
      </c>
      <c r="K398" s="111"/>
      <c r="L398" s="111"/>
      <c r="M398" s="112"/>
    </row>
    <row r="399" spans="1:13" ht="42" customHeight="1">
      <c r="A399" s="7"/>
      <c r="B399" s="98" t="s">
        <v>258</v>
      </c>
      <c r="C399" s="98" t="s">
        <v>259</v>
      </c>
      <c r="D399" s="85" t="s">
        <v>22</v>
      </c>
      <c r="E399" s="103">
        <f>SUM(E400:E402)</f>
        <v>1014.8</v>
      </c>
      <c r="F399" s="103">
        <f aca="true" t="shared" si="142" ref="F399:L399">SUM(F400:F402)</f>
        <v>0</v>
      </c>
      <c r="G399" s="103">
        <f t="shared" si="142"/>
        <v>1000</v>
      </c>
      <c r="H399" s="103">
        <f t="shared" si="142"/>
        <v>0</v>
      </c>
      <c r="I399" s="103">
        <f t="shared" si="142"/>
        <v>14.8</v>
      </c>
      <c r="J399" s="103">
        <f t="shared" si="142"/>
        <v>0</v>
      </c>
      <c r="K399" s="103">
        <f t="shared" si="142"/>
        <v>0</v>
      </c>
      <c r="L399" s="103">
        <f t="shared" si="142"/>
        <v>0</v>
      </c>
      <c r="M399" s="65" t="s">
        <v>255</v>
      </c>
    </row>
    <row r="400" spans="1:13" ht="20.25" customHeight="1">
      <c r="A400" s="7"/>
      <c r="B400" s="98"/>
      <c r="C400" s="98"/>
      <c r="D400" s="16">
        <v>2013</v>
      </c>
      <c r="E400" s="98">
        <v>4.8</v>
      </c>
      <c r="F400" s="16"/>
      <c r="G400" s="16"/>
      <c r="H400" s="16"/>
      <c r="I400" s="98">
        <v>4.8</v>
      </c>
      <c r="J400" s="16"/>
      <c r="K400" s="16"/>
      <c r="L400" s="16"/>
      <c r="M400" s="65"/>
    </row>
    <row r="401" spans="1:13" ht="31.5" customHeight="1">
      <c r="A401" s="7"/>
      <c r="B401" s="98"/>
      <c r="C401" s="98"/>
      <c r="D401" s="16">
        <v>2014</v>
      </c>
      <c r="E401" s="98">
        <v>10</v>
      </c>
      <c r="F401" s="21">
        <v>0</v>
      </c>
      <c r="G401" s="21">
        <v>0</v>
      </c>
      <c r="H401" s="21">
        <v>0</v>
      </c>
      <c r="I401" s="98">
        <v>10</v>
      </c>
      <c r="J401" s="21">
        <v>0</v>
      </c>
      <c r="K401" s="21">
        <v>0</v>
      </c>
      <c r="L401" s="21">
        <v>0</v>
      </c>
      <c r="M401" s="65"/>
    </row>
    <row r="402" spans="1:13" s="44" customFormat="1" ht="31.5" customHeight="1">
      <c r="A402" s="7"/>
      <c r="B402" s="98"/>
      <c r="C402" s="98"/>
      <c r="D402" s="85">
        <v>2015</v>
      </c>
      <c r="E402" s="103">
        <f>G402+I402+K402</f>
        <v>1000</v>
      </c>
      <c r="F402" s="110"/>
      <c r="G402" s="110">
        <v>1000</v>
      </c>
      <c r="H402" s="110"/>
      <c r="I402" s="103"/>
      <c r="J402" s="110"/>
      <c r="K402" s="110"/>
      <c r="L402" s="113"/>
      <c r="M402" s="65"/>
    </row>
    <row r="403" spans="1:13" ht="20.25" customHeight="1">
      <c r="A403" s="7"/>
      <c r="B403" s="114" t="s">
        <v>251</v>
      </c>
      <c r="C403" s="98" t="s">
        <v>259</v>
      </c>
      <c r="D403" s="85" t="s">
        <v>22</v>
      </c>
      <c r="E403" s="103">
        <f>G403+I403+K403</f>
        <v>3650.2999999999997</v>
      </c>
      <c r="F403" s="103">
        <f>H403+J403+L403</f>
        <v>3169.5</v>
      </c>
      <c r="G403" s="103">
        <f>G404+G405</f>
        <v>3461.7</v>
      </c>
      <c r="H403" s="103">
        <f aca="true" t="shared" si="143" ref="H403:L403">H404+H405</f>
        <v>2980.9</v>
      </c>
      <c r="I403" s="103">
        <f t="shared" si="143"/>
        <v>188.6</v>
      </c>
      <c r="J403" s="103">
        <f t="shared" si="143"/>
        <v>188.6</v>
      </c>
      <c r="K403" s="103">
        <f t="shared" si="143"/>
        <v>0</v>
      </c>
      <c r="L403" s="103">
        <f t="shared" si="143"/>
        <v>0</v>
      </c>
      <c r="M403" s="65" t="s">
        <v>255</v>
      </c>
    </row>
    <row r="404" spans="1:13" ht="20.25" customHeight="1">
      <c r="A404" s="7"/>
      <c r="B404" s="114"/>
      <c r="C404" s="98"/>
      <c r="D404" s="16">
        <v>2013</v>
      </c>
      <c r="E404" s="98">
        <v>976.1</v>
      </c>
      <c r="F404" s="21">
        <v>938</v>
      </c>
      <c r="G404" s="21">
        <v>921.2</v>
      </c>
      <c r="H404" s="21">
        <v>883.1</v>
      </c>
      <c r="I404" s="98">
        <v>54.9</v>
      </c>
      <c r="J404" s="21">
        <v>54.9</v>
      </c>
      <c r="K404" s="16"/>
      <c r="L404" s="16"/>
      <c r="M404" s="65"/>
    </row>
    <row r="405" spans="1:13" ht="63" customHeight="1">
      <c r="A405" s="7"/>
      <c r="B405" s="114"/>
      <c r="C405" s="98"/>
      <c r="D405" s="16">
        <v>2014</v>
      </c>
      <c r="E405" s="99">
        <v>2674.2</v>
      </c>
      <c r="F405" s="21">
        <v>2231.5</v>
      </c>
      <c r="G405" s="21">
        <v>2540.5</v>
      </c>
      <c r="H405" s="21">
        <v>2097.8</v>
      </c>
      <c r="I405" s="98">
        <v>133.7</v>
      </c>
      <c r="J405" s="21">
        <v>133.7</v>
      </c>
      <c r="K405" s="21">
        <v>0</v>
      </c>
      <c r="L405" s="21">
        <v>0</v>
      </c>
      <c r="M405" s="65"/>
    </row>
    <row r="406" spans="1:13" ht="30" customHeight="1">
      <c r="A406" s="7"/>
      <c r="B406" s="53"/>
      <c r="C406" s="9" t="s">
        <v>260</v>
      </c>
      <c r="D406" s="16" t="s">
        <v>122</v>
      </c>
      <c r="E406" s="98">
        <f>SUM(E407:E409)</f>
        <v>83352.18</v>
      </c>
      <c r="F406" s="98">
        <f aca="true" t="shared" si="144" ref="F406:L406">SUM(F407:F409)</f>
        <v>36257.89</v>
      </c>
      <c r="G406" s="98">
        <f t="shared" si="144"/>
        <v>48256.8</v>
      </c>
      <c r="H406" s="98">
        <f t="shared" si="144"/>
        <v>26163.9</v>
      </c>
      <c r="I406" s="98">
        <f t="shared" si="144"/>
        <v>29305.28</v>
      </c>
      <c r="J406" s="98">
        <f t="shared" si="144"/>
        <v>5554.79</v>
      </c>
      <c r="K406" s="98">
        <f t="shared" si="144"/>
        <v>5790.1</v>
      </c>
      <c r="L406" s="98">
        <f t="shared" si="144"/>
        <v>4539.2</v>
      </c>
      <c r="M406" s="9"/>
    </row>
    <row r="407" spans="1:13" ht="30.75" customHeight="1">
      <c r="A407" s="7"/>
      <c r="B407" s="53"/>
      <c r="C407" s="9"/>
      <c r="D407" s="21" t="s">
        <v>261</v>
      </c>
      <c r="E407" s="98">
        <f>G407+I407+K407</f>
        <v>17146.989999999998</v>
      </c>
      <c r="F407" s="98">
        <f>H407+J407+L407</f>
        <v>11955.89</v>
      </c>
      <c r="G407" s="21">
        <f aca="true" t="shared" si="145" ref="G407:L408">G411+G415+G422+G438+G442+G446</f>
        <v>7109</v>
      </c>
      <c r="H407" s="21">
        <f t="shared" si="145"/>
        <v>6069</v>
      </c>
      <c r="I407" s="21">
        <f t="shared" si="145"/>
        <v>5967.89</v>
      </c>
      <c r="J407" s="21">
        <f t="shared" si="145"/>
        <v>2967.49</v>
      </c>
      <c r="K407" s="21">
        <f t="shared" si="145"/>
        <v>4070.1</v>
      </c>
      <c r="L407" s="21">
        <f t="shared" si="145"/>
        <v>2919.4</v>
      </c>
      <c r="M407" s="9"/>
    </row>
    <row r="408" spans="1:13" ht="30.75" customHeight="1">
      <c r="A408" s="7"/>
      <c r="B408" s="53"/>
      <c r="C408" s="9"/>
      <c r="D408" s="21" t="s">
        <v>262</v>
      </c>
      <c r="E408" s="98">
        <f aca="true" t="shared" si="146" ref="E408:E409">G408+I408+K408</f>
        <v>46055.19</v>
      </c>
      <c r="F408" s="98">
        <f aca="true" t="shared" si="147" ref="F408:F409">H408+J408+L408</f>
        <v>13191.8</v>
      </c>
      <c r="G408" s="21">
        <f t="shared" si="145"/>
        <v>34097.8</v>
      </c>
      <c r="H408" s="21">
        <f t="shared" si="145"/>
        <v>10582</v>
      </c>
      <c r="I408" s="21">
        <f t="shared" si="145"/>
        <v>11187.39</v>
      </c>
      <c r="J408" s="21">
        <f t="shared" si="145"/>
        <v>1839.8</v>
      </c>
      <c r="K408" s="21">
        <f t="shared" si="145"/>
        <v>770</v>
      </c>
      <c r="L408" s="21">
        <f t="shared" si="145"/>
        <v>770</v>
      </c>
      <c r="M408" s="9"/>
    </row>
    <row r="409" spans="1:13" s="44" customFormat="1" ht="24.75" customHeight="1">
      <c r="A409" s="7"/>
      <c r="B409" s="53"/>
      <c r="C409" s="9"/>
      <c r="D409" s="21" t="s">
        <v>263</v>
      </c>
      <c r="E409" s="98">
        <f t="shared" si="146"/>
        <v>20150</v>
      </c>
      <c r="F409" s="98">
        <f t="shared" si="147"/>
        <v>11110.199999999999</v>
      </c>
      <c r="G409" s="21">
        <f>G413+G417+G424+G440+G444+G448</f>
        <v>7050</v>
      </c>
      <c r="H409" s="21">
        <f aca="true" t="shared" si="148" ref="H409:L409">H413+H417+H424+H440+H444+H448</f>
        <v>9512.9</v>
      </c>
      <c r="I409" s="21">
        <f t="shared" si="148"/>
        <v>12150</v>
      </c>
      <c r="J409" s="21">
        <f t="shared" si="148"/>
        <v>747.5</v>
      </c>
      <c r="K409" s="21">
        <f t="shared" si="148"/>
        <v>950</v>
      </c>
      <c r="L409" s="21">
        <f t="shared" si="148"/>
        <v>849.8</v>
      </c>
      <c r="M409" s="9"/>
    </row>
    <row r="410" spans="1:13" s="11" customFormat="1" ht="30" customHeight="1">
      <c r="A410" s="9" t="s">
        <v>119</v>
      </c>
      <c r="B410" s="88" t="s">
        <v>264</v>
      </c>
      <c r="C410" s="9" t="s">
        <v>260</v>
      </c>
      <c r="D410" s="21" t="s">
        <v>22</v>
      </c>
      <c r="E410" s="21">
        <f>SUM(E411:E413)</f>
        <v>3632.38</v>
      </c>
      <c r="F410" s="21">
        <f aca="true" t="shared" si="149" ref="F410:M410">SUM(F411:F413)</f>
        <v>993.79</v>
      </c>
      <c r="G410" s="21">
        <f t="shared" si="149"/>
        <v>150</v>
      </c>
      <c r="H410" s="21">
        <f t="shared" si="149"/>
        <v>23</v>
      </c>
      <c r="I410" s="21">
        <f t="shared" si="149"/>
        <v>3482.38</v>
      </c>
      <c r="J410" s="21">
        <f t="shared" si="149"/>
        <v>970.79</v>
      </c>
      <c r="K410" s="21">
        <f t="shared" si="149"/>
        <v>0</v>
      </c>
      <c r="L410" s="21">
        <f t="shared" si="149"/>
        <v>0</v>
      </c>
      <c r="M410" s="21">
        <f t="shared" si="149"/>
        <v>0</v>
      </c>
    </row>
    <row r="411" spans="1:13" ht="20.25" customHeight="1">
      <c r="A411" s="9"/>
      <c r="B411" s="88"/>
      <c r="C411" s="9"/>
      <c r="D411" s="21" t="s">
        <v>261</v>
      </c>
      <c r="E411" s="21">
        <v>485.69</v>
      </c>
      <c r="F411" s="21">
        <v>485.69</v>
      </c>
      <c r="G411" s="21"/>
      <c r="H411" s="21"/>
      <c r="I411" s="21">
        <v>485.69</v>
      </c>
      <c r="J411" s="21">
        <v>485.69</v>
      </c>
      <c r="K411" s="16"/>
      <c r="L411" s="16"/>
      <c r="M411" s="7"/>
    </row>
    <row r="412" spans="1:13" ht="65.25" customHeight="1">
      <c r="A412" s="9"/>
      <c r="B412" s="88"/>
      <c r="C412" s="9"/>
      <c r="D412" s="21" t="s">
        <v>262</v>
      </c>
      <c r="E412" s="21">
        <v>1996.69</v>
      </c>
      <c r="F412" s="21">
        <v>309.8</v>
      </c>
      <c r="G412" s="21"/>
      <c r="H412" s="21"/>
      <c r="I412" s="21">
        <v>1996.69</v>
      </c>
      <c r="J412" s="21">
        <v>309.8</v>
      </c>
      <c r="K412" s="16"/>
      <c r="L412" s="16"/>
      <c r="M412" s="7"/>
    </row>
    <row r="413" spans="1:13" s="44" customFormat="1" ht="26.25" customHeight="1">
      <c r="A413" s="9"/>
      <c r="B413" s="88"/>
      <c r="C413" s="9"/>
      <c r="D413" s="21" t="s">
        <v>263</v>
      </c>
      <c r="E413" s="21">
        <f>G413+I413+K413</f>
        <v>1150</v>
      </c>
      <c r="F413" s="21">
        <f>H413+J413+L413</f>
        <v>198.3</v>
      </c>
      <c r="G413" s="21">
        <v>150</v>
      </c>
      <c r="H413" s="21">
        <v>23</v>
      </c>
      <c r="I413" s="21">
        <v>1000</v>
      </c>
      <c r="J413" s="21">
        <v>175.3</v>
      </c>
      <c r="K413" s="16"/>
      <c r="L413" s="16"/>
      <c r="M413" s="7"/>
    </row>
    <row r="414" spans="1:13" ht="20.25" customHeight="1">
      <c r="A414" s="7"/>
      <c r="B414" s="88" t="s">
        <v>265</v>
      </c>
      <c r="C414" s="9" t="s">
        <v>260</v>
      </c>
      <c r="D414" s="21" t="s">
        <v>22</v>
      </c>
      <c r="E414" s="21">
        <f>SUM(E415:E417)</f>
        <v>3725.3</v>
      </c>
      <c r="F414" s="21">
        <f aca="true" t="shared" si="150" ref="F414:M414">SUM(F415:F417)</f>
        <v>859.4</v>
      </c>
      <c r="G414" s="21">
        <f t="shared" si="150"/>
        <v>630</v>
      </c>
      <c r="H414" s="21">
        <f t="shared" si="150"/>
        <v>0</v>
      </c>
      <c r="I414" s="21">
        <f t="shared" si="150"/>
        <v>2605.2</v>
      </c>
      <c r="J414" s="21">
        <f t="shared" si="150"/>
        <v>700</v>
      </c>
      <c r="K414" s="21">
        <f t="shared" si="150"/>
        <v>490.1</v>
      </c>
      <c r="L414" s="21">
        <f t="shared" si="150"/>
        <v>159.4</v>
      </c>
      <c r="M414" s="21">
        <f t="shared" si="150"/>
        <v>0</v>
      </c>
    </row>
    <row r="415" spans="1:13" ht="20.25" customHeight="1">
      <c r="A415" s="7"/>
      <c r="B415" s="88"/>
      <c r="C415" s="9"/>
      <c r="D415" s="21" t="s">
        <v>261</v>
      </c>
      <c r="E415" s="21">
        <v>1665.3</v>
      </c>
      <c r="F415" s="21">
        <v>429.4</v>
      </c>
      <c r="G415" s="21"/>
      <c r="H415" s="21"/>
      <c r="I415" s="21">
        <v>1175.2</v>
      </c>
      <c r="J415" s="21">
        <v>270</v>
      </c>
      <c r="K415" s="21">
        <v>490.1</v>
      </c>
      <c r="L415" s="21">
        <v>159.4</v>
      </c>
      <c r="M415" s="7"/>
    </row>
    <row r="416" spans="1:13" ht="60.75" customHeight="1">
      <c r="A416" s="7"/>
      <c r="B416" s="88"/>
      <c r="C416" s="9"/>
      <c r="D416" s="21" t="s">
        <v>24</v>
      </c>
      <c r="E416" s="21">
        <v>1060</v>
      </c>
      <c r="F416" s="21">
        <v>430</v>
      </c>
      <c r="G416" s="21">
        <v>630</v>
      </c>
      <c r="H416" s="21"/>
      <c r="I416" s="21">
        <v>430</v>
      </c>
      <c r="J416" s="21">
        <v>430</v>
      </c>
      <c r="K416" s="21"/>
      <c r="L416" s="21"/>
      <c r="M416" s="7"/>
    </row>
    <row r="417" spans="1:13" s="44" customFormat="1" ht="117" customHeight="1">
      <c r="A417" s="7"/>
      <c r="B417" s="88"/>
      <c r="C417" s="9"/>
      <c r="D417" s="21" t="s">
        <v>25</v>
      </c>
      <c r="E417" s="21">
        <f>G417+I417+K417</f>
        <v>1000</v>
      </c>
      <c r="F417" s="21">
        <f>H417+J417+L417</f>
        <v>0</v>
      </c>
      <c r="G417" s="21"/>
      <c r="H417" s="21"/>
      <c r="I417" s="21">
        <v>1000</v>
      </c>
      <c r="J417" s="21"/>
      <c r="K417" s="21"/>
      <c r="L417" s="21"/>
      <c r="M417" s="7"/>
    </row>
    <row r="418" spans="1:13" ht="20.25" customHeight="1">
      <c r="A418" s="7"/>
      <c r="B418" s="88" t="s">
        <v>266</v>
      </c>
      <c r="C418" s="9" t="s">
        <v>260</v>
      </c>
      <c r="D418" s="21" t="s">
        <v>22</v>
      </c>
      <c r="E418" s="21">
        <v>3031.6</v>
      </c>
      <c r="F418" s="21">
        <v>1133.2</v>
      </c>
      <c r="G418" s="21">
        <v>0</v>
      </c>
      <c r="H418" s="21"/>
      <c r="I418" s="21">
        <v>3031.6</v>
      </c>
      <c r="J418" s="21">
        <v>1133.2</v>
      </c>
      <c r="K418" s="21">
        <v>0</v>
      </c>
      <c r="L418" s="21">
        <v>0</v>
      </c>
      <c r="M418" s="7"/>
    </row>
    <row r="419" spans="1:13" ht="20.25" customHeight="1">
      <c r="A419" s="7"/>
      <c r="B419" s="7"/>
      <c r="C419" s="7"/>
      <c r="D419" s="21" t="s">
        <v>261</v>
      </c>
      <c r="E419" s="21">
        <v>1370</v>
      </c>
      <c r="F419" s="21">
        <v>1133.2</v>
      </c>
      <c r="G419" s="21"/>
      <c r="H419" s="21"/>
      <c r="I419" s="21">
        <v>1370</v>
      </c>
      <c r="J419" s="21">
        <v>1133.2</v>
      </c>
      <c r="K419" s="21">
        <v>0</v>
      </c>
      <c r="L419" s="21">
        <v>0</v>
      </c>
      <c r="M419" s="7"/>
    </row>
    <row r="420" spans="1:13" ht="113.25" customHeight="1">
      <c r="A420" s="7"/>
      <c r="B420" s="7"/>
      <c r="C420" s="7"/>
      <c r="D420" s="21" t="s">
        <v>262</v>
      </c>
      <c r="E420" s="21">
        <v>1661.6</v>
      </c>
      <c r="F420" s="21">
        <v>0</v>
      </c>
      <c r="G420" s="21">
        <v>0</v>
      </c>
      <c r="H420" s="21">
        <v>0</v>
      </c>
      <c r="I420" s="21">
        <v>1661.6</v>
      </c>
      <c r="J420" s="21">
        <v>0</v>
      </c>
      <c r="K420" s="21"/>
      <c r="L420" s="21"/>
      <c r="M420" s="7"/>
    </row>
    <row r="421" spans="1:13" ht="20.25" customHeight="1">
      <c r="A421" s="7" t="s">
        <v>96</v>
      </c>
      <c r="B421" s="88" t="s">
        <v>267</v>
      </c>
      <c r="C421" s="9" t="s">
        <v>260</v>
      </c>
      <c r="D421" s="21" t="s">
        <v>22</v>
      </c>
      <c r="E421" s="21">
        <f>SUM(E422:E423)</f>
        <v>29137.100000000002</v>
      </c>
      <c r="F421" s="21">
        <v>0</v>
      </c>
      <c r="G421" s="21">
        <v>22596.4</v>
      </c>
      <c r="H421" s="21">
        <v>0</v>
      </c>
      <c r="I421" s="21">
        <v>6380.7</v>
      </c>
      <c r="J421" s="21">
        <v>0</v>
      </c>
      <c r="K421" s="21">
        <v>160</v>
      </c>
      <c r="L421" s="21">
        <v>0</v>
      </c>
      <c r="M421" s="7"/>
    </row>
    <row r="422" spans="1:13" ht="28.5" customHeight="1">
      <c r="A422" s="7"/>
      <c r="B422" s="88"/>
      <c r="C422" s="9"/>
      <c r="D422" s="21" t="s">
        <v>261</v>
      </c>
      <c r="E422" s="21">
        <v>1530</v>
      </c>
      <c r="F422" s="21"/>
      <c r="G422" s="21">
        <f>G426+G430+G434</f>
        <v>0</v>
      </c>
      <c r="H422" s="21">
        <f aca="true" t="shared" si="151" ref="H422:M422">H426+H430+H434</f>
        <v>0</v>
      </c>
      <c r="I422" s="21">
        <f t="shared" si="151"/>
        <v>1370</v>
      </c>
      <c r="J422" s="21">
        <f t="shared" si="151"/>
        <v>0</v>
      </c>
      <c r="K422" s="21">
        <f t="shared" si="151"/>
        <v>160</v>
      </c>
      <c r="L422" s="21">
        <f t="shared" si="151"/>
        <v>160</v>
      </c>
      <c r="M422" s="21">
        <f t="shared" si="151"/>
        <v>0</v>
      </c>
    </row>
    <row r="423" spans="1:13" s="44" customFormat="1" ht="49.5" customHeight="1">
      <c r="A423" s="7"/>
      <c r="B423" s="88"/>
      <c r="C423" s="9"/>
      <c r="D423" s="22" t="s">
        <v>24</v>
      </c>
      <c r="E423" s="21">
        <f>G423+I423+K423</f>
        <v>27607.100000000002</v>
      </c>
      <c r="F423" s="21"/>
      <c r="G423" s="21">
        <f aca="true" t="shared" si="152" ref="G423:M424">G427+G431+G435</f>
        <v>22596.4</v>
      </c>
      <c r="H423" s="21">
        <f t="shared" si="152"/>
        <v>0</v>
      </c>
      <c r="I423" s="21">
        <f t="shared" si="152"/>
        <v>5010.7</v>
      </c>
      <c r="J423" s="21">
        <f t="shared" si="152"/>
        <v>0</v>
      </c>
      <c r="K423" s="21">
        <f t="shared" si="152"/>
        <v>0</v>
      </c>
      <c r="L423" s="21">
        <f t="shared" si="152"/>
        <v>0</v>
      </c>
      <c r="M423" s="21">
        <f t="shared" si="152"/>
        <v>0</v>
      </c>
    </row>
    <row r="424" spans="1:13" s="44" customFormat="1" ht="67.5" customHeight="1">
      <c r="A424" s="7"/>
      <c r="B424" s="88"/>
      <c r="C424" s="9"/>
      <c r="D424" s="22" t="s">
        <v>25</v>
      </c>
      <c r="E424" s="21">
        <f>G424+I424+K424</f>
        <v>6150</v>
      </c>
      <c r="F424" s="21"/>
      <c r="G424" s="21">
        <f t="shared" si="152"/>
        <v>0</v>
      </c>
      <c r="H424" s="21">
        <f t="shared" si="152"/>
        <v>0</v>
      </c>
      <c r="I424" s="21">
        <f t="shared" si="152"/>
        <v>6150</v>
      </c>
      <c r="J424" s="21">
        <f t="shared" si="152"/>
        <v>0</v>
      </c>
      <c r="K424" s="21">
        <f t="shared" si="152"/>
        <v>0</v>
      </c>
      <c r="L424" s="21">
        <f t="shared" si="152"/>
        <v>0</v>
      </c>
      <c r="M424" s="21">
        <f t="shared" si="152"/>
        <v>0</v>
      </c>
    </row>
    <row r="425" spans="1:13" ht="35.25" customHeight="1">
      <c r="A425" s="104"/>
      <c r="B425" s="88" t="s">
        <v>268</v>
      </c>
      <c r="C425" s="9" t="s">
        <v>260</v>
      </c>
      <c r="D425" s="21" t="s">
        <v>22</v>
      </c>
      <c r="E425" s="21">
        <f>SUM(E426:E428)</f>
        <v>11200</v>
      </c>
      <c r="F425" s="21">
        <f aca="true" t="shared" si="153" ref="F425:M425">SUM(F426:F428)</f>
        <v>0</v>
      </c>
      <c r="G425" s="21">
        <f t="shared" si="153"/>
        <v>9045</v>
      </c>
      <c r="H425" s="21">
        <f t="shared" si="153"/>
        <v>0</v>
      </c>
      <c r="I425" s="21">
        <f t="shared" si="153"/>
        <v>2155</v>
      </c>
      <c r="J425" s="21">
        <f t="shared" si="153"/>
        <v>0</v>
      </c>
      <c r="K425" s="21">
        <f t="shared" si="153"/>
        <v>0</v>
      </c>
      <c r="L425" s="21">
        <f t="shared" si="153"/>
        <v>0</v>
      </c>
      <c r="M425" s="21">
        <f t="shared" si="153"/>
        <v>0</v>
      </c>
    </row>
    <row r="426" spans="1:13" ht="37.5" customHeight="1">
      <c r="A426" s="77"/>
      <c r="B426" s="88"/>
      <c r="C426" s="9"/>
      <c r="D426" s="21" t="s">
        <v>261</v>
      </c>
      <c r="E426" s="21"/>
      <c r="F426" s="21"/>
      <c r="G426" s="21"/>
      <c r="H426" s="21"/>
      <c r="I426" s="21"/>
      <c r="J426" s="21"/>
      <c r="K426" s="21"/>
      <c r="L426" s="21"/>
      <c r="M426" s="7"/>
    </row>
    <row r="427" spans="1:13" ht="69" customHeight="1">
      <c r="A427" s="65"/>
      <c r="B427" s="88"/>
      <c r="C427" s="9"/>
      <c r="D427" s="22" t="s">
        <v>24</v>
      </c>
      <c r="E427" s="21">
        <f>G427+I427+K427</f>
        <v>10050</v>
      </c>
      <c r="F427" s="21"/>
      <c r="G427" s="21">
        <v>9045</v>
      </c>
      <c r="H427" s="21"/>
      <c r="I427" s="21">
        <v>1005</v>
      </c>
      <c r="J427" s="21"/>
      <c r="K427" s="21"/>
      <c r="L427" s="21"/>
      <c r="M427" s="7"/>
    </row>
    <row r="428" spans="1:13" s="14" customFormat="1" ht="67.5" customHeight="1">
      <c r="A428" s="65"/>
      <c r="B428" s="88"/>
      <c r="C428" s="9"/>
      <c r="D428" s="22" t="s">
        <v>25</v>
      </c>
      <c r="E428" s="21">
        <f>G428+I428+K428</f>
        <v>1150</v>
      </c>
      <c r="F428" s="21"/>
      <c r="G428" s="21"/>
      <c r="H428" s="21"/>
      <c r="I428" s="21">
        <v>1150</v>
      </c>
      <c r="J428" s="21"/>
      <c r="K428" s="21"/>
      <c r="L428" s="21"/>
      <c r="M428" s="7"/>
    </row>
    <row r="429" spans="1:13" s="14" customFormat="1" ht="32.25" customHeight="1">
      <c r="A429" s="7"/>
      <c r="B429" s="94" t="s">
        <v>269</v>
      </c>
      <c r="C429" s="9" t="s">
        <v>260</v>
      </c>
      <c r="D429" s="21" t="s">
        <v>22</v>
      </c>
      <c r="E429" s="21">
        <f>SUM(E430:E432)</f>
        <v>15517.1</v>
      </c>
      <c r="F429" s="21">
        <f aca="true" t="shared" si="154" ref="F429:M429">SUM(F430:F432)</f>
        <v>160</v>
      </c>
      <c r="G429" s="21">
        <f t="shared" si="154"/>
        <v>12471.4</v>
      </c>
      <c r="H429" s="21">
        <f t="shared" si="154"/>
        <v>0</v>
      </c>
      <c r="I429" s="21">
        <f t="shared" si="154"/>
        <v>2885.7</v>
      </c>
      <c r="J429" s="21">
        <f t="shared" si="154"/>
        <v>0</v>
      </c>
      <c r="K429" s="21">
        <f t="shared" si="154"/>
        <v>160</v>
      </c>
      <c r="L429" s="21">
        <f t="shared" si="154"/>
        <v>160</v>
      </c>
      <c r="M429" s="21">
        <f t="shared" si="154"/>
        <v>0</v>
      </c>
    </row>
    <row r="430" spans="1:13" s="14" customFormat="1" ht="56.25" customHeight="1">
      <c r="A430" s="7"/>
      <c r="B430" s="94"/>
      <c r="C430" s="9"/>
      <c r="D430" s="21" t="s">
        <v>261</v>
      </c>
      <c r="E430" s="21">
        <v>160</v>
      </c>
      <c r="F430" s="21">
        <v>160</v>
      </c>
      <c r="G430" s="21">
        <v>0</v>
      </c>
      <c r="H430" s="21">
        <v>0</v>
      </c>
      <c r="I430" s="21">
        <v>0</v>
      </c>
      <c r="J430" s="21">
        <v>0</v>
      </c>
      <c r="K430" s="21">
        <v>160</v>
      </c>
      <c r="L430" s="21">
        <v>160</v>
      </c>
      <c r="M430" s="7"/>
    </row>
    <row r="431" spans="1:13" s="14" customFormat="1" ht="31.5" customHeight="1">
      <c r="A431" s="7"/>
      <c r="B431" s="94"/>
      <c r="C431" s="9"/>
      <c r="D431" s="22" t="s">
        <v>24</v>
      </c>
      <c r="E431" s="21">
        <v>13857.1</v>
      </c>
      <c r="F431" s="21">
        <v>0</v>
      </c>
      <c r="G431" s="21">
        <v>12471.4</v>
      </c>
      <c r="H431" s="21">
        <v>0</v>
      </c>
      <c r="I431" s="21">
        <v>1385.7</v>
      </c>
      <c r="J431" s="21">
        <v>0</v>
      </c>
      <c r="K431" s="21">
        <v>0</v>
      </c>
      <c r="L431" s="21">
        <v>0</v>
      </c>
      <c r="M431" s="7"/>
    </row>
    <row r="432" spans="1:13" s="14" customFormat="1" ht="35.25" customHeight="1">
      <c r="A432" s="7"/>
      <c r="B432" s="94"/>
      <c r="C432" s="9"/>
      <c r="D432" s="22" t="s">
        <v>25</v>
      </c>
      <c r="E432" s="21">
        <f>G432+I432+K432</f>
        <v>1500</v>
      </c>
      <c r="F432" s="21">
        <v>0</v>
      </c>
      <c r="G432" s="21">
        <v>0</v>
      </c>
      <c r="H432" s="21">
        <v>0</v>
      </c>
      <c r="I432" s="21">
        <v>1500</v>
      </c>
      <c r="J432" s="21">
        <v>0</v>
      </c>
      <c r="K432" s="21">
        <v>0</v>
      </c>
      <c r="L432" s="21">
        <v>0</v>
      </c>
      <c r="M432" s="7"/>
    </row>
    <row r="433" spans="1:13" s="14" customFormat="1" ht="35.25" customHeight="1">
      <c r="A433" s="7"/>
      <c r="B433" s="19" t="s">
        <v>270</v>
      </c>
      <c r="C433" s="9" t="s">
        <v>260</v>
      </c>
      <c r="D433" s="21" t="s">
        <v>22</v>
      </c>
      <c r="E433" s="21">
        <f>SUM(E434:E436)</f>
        <v>8570</v>
      </c>
      <c r="F433" s="21">
        <f aca="true" t="shared" si="155" ref="F433:L433">SUM(F434:F436)</f>
        <v>0</v>
      </c>
      <c r="G433" s="21">
        <f t="shared" si="155"/>
        <v>1080</v>
      </c>
      <c r="H433" s="21">
        <f t="shared" si="155"/>
        <v>0</v>
      </c>
      <c r="I433" s="21">
        <f t="shared" si="155"/>
        <v>7490</v>
      </c>
      <c r="J433" s="21">
        <f t="shared" si="155"/>
        <v>0</v>
      </c>
      <c r="K433" s="21">
        <f t="shared" si="155"/>
        <v>0</v>
      </c>
      <c r="L433" s="21">
        <f t="shared" si="155"/>
        <v>0</v>
      </c>
      <c r="M433" s="7"/>
    </row>
    <row r="434" spans="1:13" s="14" customFormat="1" ht="35.25" customHeight="1">
      <c r="A434" s="7"/>
      <c r="B434" s="19"/>
      <c r="C434" s="9"/>
      <c r="D434" s="21" t="s">
        <v>261</v>
      </c>
      <c r="E434" s="21">
        <f>G434+I434+K434</f>
        <v>1370</v>
      </c>
      <c r="F434" s="21"/>
      <c r="G434" s="21"/>
      <c r="H434" s="21">
        <v>0</v>
      </c>
      <c r="I434" s="21">
        <v>1370</v>
      </c>
      <c r="J434" s="21">
        <v>0</v>
      </c>
      <c r="K434" s="21">
        <v>0</v>
      </c>
      <c r="L434" s="21">
        <v>0</v>
      </c>
      <c r="M434" s="7"/>
    </row>
    <row r="435" spans="1:13" s="14" customFormat="1" ht="35.25" customHeight="1">
      <c r="A435" s="7"/>
      <c r="B435" s="19"/>
      <c r="C435" s="9"/>
      <c r="D435" s="22" t="s">
        <v>24</v>
      </c>
      <c r="E435" s="21">
        <f>G435+I435+K435</f>
        <v>3700</v>
      </c>
      <c r="F435" s="21"/>
      <c r="G435" s="21">
        <v>1080</v>
      </c>
      <c r="H435" s="21"/>
      <c r="I435" s="21">
        <v>2620</v>
      </c>
      <c r="J435" s="21"/>
      <c r="K435" s="21"/>
      <c r="L435" s="21"/>
      <c r="M435" s="7"/>
    </row>
    <row r="436" spans="1:13" s="14" customFormat="1" ht="35.25" customHeight="1">
      <c r="A436" s="7"/>
      <c r="B436" s="19"/>
      <c r="C436" s="9"/>
      <c r="D436" s="22" t="s">
        <v>25</v>
      </c>
      <c r="E436" s="21">
        <f>G436+I436+K436</f>
        <v>3500</v>
      </c>
      <c r="F436" s="21"/>
      <c r="G436" s="21"/>
      <c r="H436" s="21">
        <v>0</v>
      </c>
      <c r="I436" s="21">
        <v>3500</v>
      </c>
      <c r="J436" s="21">
        <v>0</v>
      </c>
      <c r="K436" s="21">
        <v>0</v>
      </c>
      <c r="L436" s="21">
        <v>0</v>
      </c>
      <c r="M436" s="7"/>
    </row>
    <row r="437" spans="1:13" ht="104.25" customHeight="1">
      <c r="A437" s="104"/>
      <c r="B437" s="94" t="s">
        <v>271</v>
      </c>
      <c r="C437" s="63" t="s">
        <v>260</v>
      </c>
      <c r="D437" s="21" t="s">
        <v>22</v>
      </c>
      <c r="E437" s="21">
        <f>SUM(E438:E440)</f>
        <v>8985</v>
      </c>
      <c r="F437" s="21">
        <f aca="true" t="shared" si="156" ref="F437:M437">SUM(F438:F440)</f>
        <v>1889.6</v>
      </c>
      <c r="G437" s="21">
        <f t="shared" si="156"/>
        <v>500</v>
      </c>
      <c r="H437" s="21">
        <f t="shared" si="156"/>
        <v>500</v>
      </c>
      <c r="I437" s="21">
        <f t="shared" si="156"/>
        <v>7325</v>
      </c>
      <c r="J437" s="21">
        <f t="shared" si="156"/>
        <v>1149.8</v>
      </c>
      <c r="K437" s="21">
        <f t="shared" si="156"/>
        <v>1160</v>
      </c>
      <c r="L437" s="21">
        <f t="shared" si="156"/>
        <v>239.8</v>
      </c>
      <c r="M437" s="21">
        <f t="shared" si="156"/>
        <v>0</v>
      </c>
    </row>
    <row r="438" spans="1:13" ht="20.25" customHeight="1">
      <c r="A438" s="115"/>
      <c r="B438" s="94"/>
      <c r="C438" s="65"/>
      <c r="D438" s="21" t="s">
        <v>261</v>
      </c>
      <c r="E438" s="21">
        <f>G438+I438+K438</f>
        <v>3195</v>
      </c>
      <c r="F438" s="21">
        <v>1649.8</v>
      </c>
      <c r="G438" s="21">
        <v>500</v>
      </c>
      <c r="H438" s="21">
        <v>500</v>
      </c>
      <c r="I438" s="21">
        <v>1875</v>
      </c>
      <c r="J438" s="21">
        <v>1149.8</v>
      </c>
      <c r="K438" s="21">
        <v>820</v>
      </c>
      <c r="L438" s="21"/>
      <c r="M438" s="7"/>
    </row>
    <row r="439" spans="1:13" ht="47.25" customHeight="1">
      <c r="A439" s="116"/>
      <c r="B439" s="94"/>
      <c r="C439" s="65"/>
      <c r="D439" s="22" t="s">
        <v>24</v>
      </c>
      <c r="E439" s="21">
        <f>G439+I439+K439</f>
        <v>2790</v>
      </c>
      <c r="F439" s="21">
        <v>140</v>
      </c>
      <c r="G439" s="21"/>
      <c r="H439" s="21"/>
      <c r="I439" s="21">
        <v>2650</v>
      </c>
      <c r="J439" s="21"/>
      <c r="K439" s="21">
        <v>140</v>
      </c>
      <c r="L439" s="21">
        <v>140</v>
      </c>
      <c r="M439" s="7"/>
    </row>
    <row r="440" spans="1:13" s="44" customFormat="1" ht="66.75" customHeight="1">
      <c r="A440" s="116"/>
      <c r="B440" s="94"/>
      <c r="C440" s="65"/>
      <c r="D440" s="22" t="s">
        <v>25</v>
      </c>
      <c r="E440" s="21">
        <f>G440+I440+K440</f>
        <v>3000</v>
      </c>
      <c r="F440" s="21">
        <f>H440+J440+L440</f>
        <v>99.8</v>
      </c>
      <c r="G440" s="21"/>
      <c r="H440" s="21"/>
      <c r="I440" s="21">
        <v>2800</v>
      </c>
      <c r="J440" s="21"/>
      <c r="K440" s="21">
        <v>200</v>
      </c>
      <c r="L440" s="21">
        <v>99.8</v>
      </c>
      <c r="M440" s="7"/>
    </row>
    <row r="441" spans="1:13" ht="20.25" customHeight="1">
      <c r="A441" s="7"/>
      <c r="B441" s="88" t="s">
        <v>272</v>
      </c>
      <c r="C441" s="9" t="s">
        <v>260</v>
      </c>
      <c r="D441" s="21" t="s">
        <v>22</v>
      </c>
      <c r="E441" s="21">
        <f>SUM(E442:E444)</f>
        <v>3980</v>
      </c>
      <c r="F441" s="21">
        <f aca="true" t="shared" si="157" ref="F441:L441">SUM(F442:F444)</f>
        <v>3980</v>
      </c>
      <c r="G441" s="21">
        <f t="shared" si="157"/>
        <v>0</v>
      </c>
      <c r="H441" s="21">
        <f t="shared" si="157"/>
        <v>0</v>
      </c>
      <c r="I441" s="21">
        <f t="shared" si="157"/>
        <v>0</v>
      </c>
      <c r="J441" s="21">
        <f t="shared" si="157"/>
        <v>0</v>
      </c>
      <c r="K441" s="21">
        <f t="shared" si="157"/>
        <v>3980</v>
      </c>
      <c r="L441" s="21">
        <f t="shared" si="157"/>
        <v>3980</v>
      </c>
      <c r="M441" s="7"/>
    </row>
    <row r="442" spans="1:13" ht="20.25" customHeight="1">
      <c r="A442" s="7"/>
      <c r="B442" s="88"/>
      <c r="C442" s="9"/>
      <c r="D442" s="21" t="s">
        <v>261</v>
      </c>
      <c r="E442" s="21">
        <v>2600</v>
      </c>
      <c r="F442" s="21">
        <v>2600</v>
      </c>
      <c r="G442" s="21"/>
      <c r="H442" s="21"/>
      <c r="I442" s="21"/>
      <c r="J442" s="21"/>
      <c r="K442" s="21">
        <v>2600</v>
      </c>
      <c r="L442" s="21">
        <v>2600</v>
      </c>
      <c r="M442" s="7"/>
    </row>
    <row r="443" spans="1:13" ht="63.75" customHeight="1">
      <c r="A443" s="7"/>
      <c r="B443" s="88"/>
      <c r="C443" s="9"/>
      <c r="D443" s="22" t="s">
        <v>24</v>
      </c>
      <c r="E443" s="21">
        <v>630</v>
      </c>
      <c r="F443" s="21">
        <v>630</v>
      </c>
      <c r="G443" s="21"/>
      <c r="H443" s="21"/>
      <c r="I443" s="21"/>
      <c r="J443" s="21"/>
      <c r="K443" s="21">
        <v>630</v>
      </c>
      <c r="L443" s="21">
        <v>630</v>
      </c>
      <c r="M443" s="7"/>
    </row>
    <row r="444" spans="1:13" s="44" customFormat="1" ht="35.25" customHeight="1">
      <c r="A444" s="7"/>
      <c r="B444" s="88"/>
      <c r="C444" s="9"/>
      <c r="D444" s="22" t="s">
        <v>25</v>
      </c>
      <c r="E444" s="21">
        <f>G444+I444+K444</f>
        <v>750</v>
      </c>
      <c r="F444" s="21">
        <f>H444+J444+L444</f>
        <v>750</v>
      </c>
      <c r="G444" s="21"/>
      <c r="H444" s="21"/>
      <c r="I444" s="21"/>
      <c r="J444" s="21"/>
      <c r="K444" s="21">
        <v>750</v>
      </c>
      <c r="L444" s="21">
        <v>750</v>
      </c>
      <c r="M444" s="7"/>
    </row>
    <row r="445" spans="1:13" ht="20.25" customHeight="1">
      <c r="A445" s="7"/>
      <c r="B445" s="88" t="s">
        <v>273</v>
      </c>
      <c r="C445" s="9" t="s">
        <v>260</v>
      </c>
      <c r="D445" s="21" t="s">
        <v>22</v>
      </c>
      <c r="E445" s="21">
        <f>SUM(E446:E448)</f>
        <v>26642.4</v>
      </c>
      <c r="F445" s="21">
        <f aca="true" t="shared" si="158" ref="F445:L445">SUM(F446:F448)</f>
        <v>28375.5</v>
      </c>
      <c r="G445" s="21">
        <f t="shared" si="158"/>
        <v>24380.4</v>
      </c>
      <c r="H445" s="21">
        <f t="shared" si="158"/>
        <v>25640.9</v>
      </c>
      <c r="I445" s="21">
        <f t="shared" si="158"/>
        <v>3362</v>
      </c>
      <c r="J445" s="21">
        <f t="shared" si="158"/>
        <v>2734.2</v>
      </c>
      <c r="K445" s="21">
        <f t="shared" si="158"/>
        <v>0</v>
      </c>
      <c r="L445" s="21">
        <f t="shared" si="158"/>
        <v>0</v>
      </c>
      <c r="M445" s="7"/>
    </row>
    <row r="446" spans="1:13" ht="20.25" customHeight="1">
      <c r="A446" s="7"/>
      <c r="B446" s="88"/>
      <c r="C446" s="9"/>
      <c r="D446" s="21" t="s">
        <v>261</v>
      </c>
      <c r="E446" s="21">
        <v>7671</v>
      </c>
      <c r="F446" s="21">
        <v>6631</v>
      </c>
      <c r="G446" s="21">
        <v>6609</v>
      </c>
      <c r="H446" s="21">
        <v>5569</v>
      </c>
      <c r="I446" s="21">
        <v>1062</v>
      </c>
      <c r="J446" s="21">
        <v>1062</v>
      </c>
      <c r="K446" s="21"/>
      <c r="L446" s="21"/>
      <c r="M446" s="7"/>
    </row>
    <row r="447" spans="1:13" ht="51.75" customHeight="1">
      <c r="A447" s="7"/>
      <c r="B447" s="88"/>
      <c r="C447" s="9"/>
      <c r="D447" s="22" t="s">
        <v>24</v>
      </c>
      <c r="E447" s="21">
        <v>10871.4</v>
      </c>
      <c r="F447" s="21">
        <v>11682.4</v>
      </c>
      <c r="G447" s="21">
        <v>10871.4</v>
      </c>
      <c r="H447" s="21">
        <v>10582</v>
      </c>
      <c r="I447" s="21">
        <v>1100</v>
      </c>
      <c r="J447" s="21">
        <v>1100</v>
      </c>
      <c r="K447" s="21"/>
      <c r="L447" s="21"/>
      <c r="M447" s="7"/>
    </row>
    <row r="448" spans="1:13" s="44" customFormat="1" ht="40.5" customHeight="1">
      <c r="A448" s="7"/>
      <c r="B448" s="88"/>
      <c r="C448" s="9"/>
      <c r="D448" s="22" t="s">
        <v>25</v>
      </c>
      <c r="E448" s="21">
        <f>G448+I448+K448</f>
        <v>8100</v>
      </c>
      <c r="F448" s="21">
        <f>H448+J448+L448</f>
        <v>10062.1</v>
      </c>
      <c r="G448" s="21">
        <v>6900</v>
      </c>
      <c r="H448" s="21">
        <v>9489.9</v>
      </c>
      <c r="I448" s="21">
        <v>1200</v>
      </c>
      <c r="J448" s="21">
        <v>572.2</v>
      </c>
      <c r="K448" s="21">
        <v>0</v>
      </c>
      <c r="L448" s="21">
        <v>0</v>
      </c>
      <c r="M448" s="7"/>
    </row>
    <row r="449" spans="1:13" ht="20.25" customHeight="1">
      <c r="A449" s="63">
        <v>1</v>
      </c>
      <c r="B449" s="117" t="s">
        <v>274</v>
      </c>
      <c r="C449" s="88" t="s">
        <v>275</v>
      </c>
      <c r="D449" s="21" t="s">
        <v>22</v>
      </c>
      <c r="E449" s="21">
        <f>SUM(E450:E452)</f>
        <v>65</v>
      </c>
      <c r="F449" s="21">
        <v>0</v>
      </c>
      <c r="G449" s="21">
        <f>G450+G451</f>
        <v>0</v>
      </c>
      <c r="H449" s="21">
        <f aca="true" t="shared" si="159" ref="H449:L449">H450+H451</f>
        <v>0</v>
      </c>
      <c r="I449" s="21">
        <f t="shared" si="159"/>
        <v>30</v>
      </c>
      <c r="J449" s="21">
        <f t="shared" si="159"/>
        <v>0</v>
      </c>
      <c r="K449" s="21">
        <f t="shared" si="159"/>
        <v>0</v>
      </c>
      <c r="L449" s="21">
        <f t="shared" si="159"/>
        <v>0</v>
      </c>
      <c r="M449" s="9" t="s">
        <v>255</v>
      </c>
    </row>
    <row r="450" spans="1:13" ht="20.25" customHeight="1">
      <c r="A450" s="77"/>
      <c r="B450" s="117"/>
      <c r="C450" s="88"/>
      <c r="D450" s="21">
        <v>2013</v>
      </c>
      <c r="E450" s="21">
        <v>0</v>
      </c>
      <c r="F450" s="21">
        <v>0</v>
      </c>
      <c r="G450" s="21">
        <v>0</v>
      </c>
      <c r="H450" s="21">
        <v>0</v>
      </c>
      <c r="I450" s="21">
        <v>0</v>
      </c>
      <c r="J450" s="21">
        <v>0</v>
      </c>
      <c r="K450" s="21">
        <v>0</v>
      </c>
      <c r="L450" s="21">
        <v>0</v>
      </c>
      <c r="M450" s="9"/>
    </row>
    <row r="451" spans="1:13" ht="20.25" customHeight="1">
      <c r="A451" s="77"/>
      <c r="B451" s="117"/>
      <c r="C451" s="88"/>
      <c r="D451" s="21">
        <v>2014</v>
      </c>
      <c r="E451" s="21">
        <v>30</v>
      </c>
      <c r="F451" s="21">
        <v>0</v>
      </c>
      <c r="G451" s="21">
        <v>0</v>
      </c>
      <c r="H451" s="21">
        <v>0</v>
      </c>
      <c r="I451" s="21">
        <v>30</v>
      </c>
      <c r="J451" s="21">
        <v>0</v>
      </c>
      <c r="K451" s="21">
        <v>0</v>
      </c>
      <c r="L451" s="21">
        <v>0</v>
      </c>
      <c r="M451" s="9"/>
    </row>
    <row r="452" spans="1:13" s="38" customFormat="1" ht="20.25" customHeight="1">
      <c r="A452" s="51"/>
      <c r="B452" s="117"/>
      <c r="C452" s="88"/>
      <c r="D452" s="21">
        <v>2015</v>
      </c>
      <c r="E452" s="21">
        <f>G452+I452+K452</f>
        <v>35</v>
      </c>
      <c r="F452" s="21"/>
      <c r="G452" s="21"/>
      <c r="H452" s="21"/>
      <c r="I452" s="21">
        <v>35</v>
      </c>
      <c r="J452" s="21"/>
      <c r="K452" s="21"/>
      <c r="L452" s="21"/>
      <c r="M452" s="28"/>
    </row>
    <row r="453" spans="1:13" ht="20.25" customHeight="1">
      <c r="A453" s="28">
        <v>2</v>
      </c>
      <c r="B453" s="117" t="s">
        <v>276</v>
      </c>
      <c r="C453" s="88" t="s">
        <v>275</v>
      </c>
      <c r="D453" s="21" t="s">
        <v>22</v>
      </c>
      <c r="E453" s="21">
        <f>SUM(E454:E456)</f>
        <v>50</v>
      </c>
      <c r="F453" s="21">
        <f>H453+J453+L453</f>
        <v>30</v>
      </c>
      <c r="G453" s="21">
        <f>G454+G455</f>
        <v>0</v>
      </c>
      <c r="H453" s="21">
        <f aca="true" t="shared" si="160" ref="H453:L453">H454+H455</f>
        <v>0</v>
      </c>
      <c r="I453" s="21">
        <f t="shared" si="160"/>
        <v>30</v>
      </c>
      <c r="J453" s="21">
        <f t="shared" si="160"/>
        <v>30</v>
      </c>
      <c r="K453" s="21">
        <f t="shared" si="160"/>
        <v>0</v>
      </c>
      <c r="L453" s="21">
        <f t="shared" si="160"/>
        <v>0</v>
      </c>
      <c r="M453" s="28" t="s">
        <v>277</v>
      </c>
    </row>
    <row r="454" spans="1:13" ht="20.25" customHeight="1">
      <c r="A454" s="28"/>
      <c r="B454" s="117"/>
      <c r="C454" s="88"/>
      <c r="D454" s="21">
        <v>2013</v>
      </c>
      <c r="E454" s="21">
        <v>15</v>
      </c>
      <c r="F454" s="21">
        <v>15</v>
      </c>
      <c r="G454" s="21">
        <v>0</v>
      </c>
      <c r="H454" s="21">
        <v>0</v>
      </c>
      <c r="I454" s="21">
        <v>15</v>
      </c>
      <c r="J454" s="21">
        <v>15</v>
      </c>
      <c r="K454" s="21">
        <v>0</v>
      </c>
      <c r="L454" s="21">
        <v>0</v>
      </c>
      <c r="M454" s="28"/>
    </row>
    <row r="455" spans="1:13" ht="20.25" customHeight="1">
      <c r="A455" s="28"/>
      <c r="B455" s="117"/>
      <c r="C455" s="88"/>
      <c r="D455" s="21">
        <v>2014</v>
      </c>
      <c r="E455" s="21">
        <v>15</v>
      </c>
      <c r="F455" s="21">
        <v>15</v>
      </c>
      <c r="G455" s="21"/>
      <c r="H455" s="21"/>
      <c r="I455" s="21">
        <v>15</v>
      </c>
      <c r="J455" s="21">
        <v>15</v>
      </c>
      <c r="K455" s="21"/>
      <c r="L455" s="21"/>
      <c r="M455" s="28"/>
    </row>
    <row r="456" spans="1:13" s="38" customFormat="1" ht="35.25" customHeight="1">
      <c r="A456" s="118"/>
      <c r="B456" s="117"/>
      <c r="C456" s="88"/>
      <c r="D456" s="21">
        <v>2015</v>
      </c>
      <c r="E456" s="21">
        <f>G456+I456+K456</f>
        <v>20</v>
      </c>
      <c r="F456" s="21"/>
      <c r="G456" s="21"/>
      <c r="H456" s="21"/>
      <c r="I456" s="21">
        <v>20</v>
      </c>
      <c r="J456" s="21"/>
      <c r="K456" s="21"/>
      <c r="L456" s="21"/>
      <c r="M456" s="52"/>
    </row>
    <row r="457" spans="1:13" ht="20.25" customHeight="1">
      <c r="A457" s="88">
        <v>3</v>
      </c>
      <c r="B457" s="88" t="s">
        <v>240</v>
      </c>
      <c r="C457" s="88" t="s">
        <v>275</v>
      </c>
      <c r="D457" s="21" t="s">
        <v>22</v>
      </c>
      <c r="E457" s="21">
        <f>SUM(E458:E460)</f>
        <v>2023.6</v>
      </c>
      <c r="F457" s="21">
        <f>H457+J457+L457</f>
        <v>1336.5</v>
      </c>
      <c r="G457" s="21">
        <f>G458+G459</f>
        <v>1502.5</v>
      </c>
      <c r="H457" s="21">
        <f aca="true" t="shared" si="161" ref="H457:L457">H458+H459</f>
        <v>1258.4</v>
      </c>
      <c r="I457" s="21">
        <f t="shared" si="161"/>
        <v>78.1</v>
      </c>
      <c r="J457" s="21">
        <f t="shared" si="161"/>
        <v>78.1</v>
      </c>
      <c r="K457" s="21">
        <f t="shared" si="161"/>
        <v>0</v>
      </c>
      <c r="L457" s="21">
        <f t="shared" si="161"/>
        <v>0</v>
      </c>
      <c r="M457" s="28" t="s">
        <v>278</v>
      </c>
    </row>
    <row r="458" spans="1:13" ht="20.25" customHeight="1">
      <c r="A458" s="88"/>
      <c r="B458" s="88"/>
      <c r="C458" s="88"/>
      <c r="D458" s="21">
        <v>2013</v>
      </c>
      <c r="E458" s="21">
        <v>443</v>
      </c>
      <c r="F458" s="21">
        <v>443</v>
      </c>
      <c r="G458" s="21">
        <v>421.9</v>
      </c>
      <c r="H458" s="21">
        <v>421.9</v>
      </c>
      <c r="I458" s="21">
        <v>21.1</v>
      </c>
      <c r="J458" s="21">
        <v>21.1</v>
      </c>
      <c r="K458" s="21">
        <v>0</v>
      </c>
      <c r="L458" s="21">
        <v>0</v>
      </c>
      <c r="M458" s="28"/>
    </row>
    <row r="459" spans="1:13" ht="65.25" customHeight="1">
      <c r="A459" s="88"/>
      <c r="B459" s="88"/>
      <c r="C459" s="88"/>
      <c r="D459" s="21">
        <v>2014</v>
      </c>
      <c r="E459" s="21">
        <v>1137.6</v>
      </c>
      <c r="F459" s="21">
        <v>893.5</v>
      </c>
      <c r="G459" s="21">
        <v>1080.6</v>
      </c>
      <c r="H459" s="21">
        <v>836.5</v>
      </c>
      <c r="I459" s="21">
        <v>57</v>
      </c>
      <c r="J459" s="21">
        <v>57</v>
      </c>
      <c r="K459" s="21">
        <v>0</v>
      </c>
      <c r="L459" s="21">
        <v>0</v>
      </c>
      <c r="M459" s="28"/>
    </row>
    <row r="460" spans="1:13" s="38" customFormat="1" ht="37.5" customHeight="1">
      <c r="A460" s="88"/>
      <c r="B460" s="88"/>
      <c r="C460" s="88"/>
      <c r="D460" s="21">
        <v>2015</v>
      </c>
      <c r="E460" s="21">
        <f>G460+I460+K460</f>
        <v>443</v>
      </c>
      <c r="F460" s="21"/>
      <c r="G460" s="21">
        <v>421.9</v>
      </c>
      <c r="H460" s="21"/>
      <c r="I460" s="21">
        <v>21.1</v>
      </c>
      <c r="J460" s="21"/>
      <c r="K460" s="21"/>
      <c r="L460" s="21"/>
      <c r="M460" s="52"/>
    </row>
    <row r="461" spans="1:13" ht="20.25" customHeight="1">
      <c r="A461" s="9">
        <v>2</v>
      </c>
      <c r="B461" s="107" t="s">
        <v>279</v>
      </c>
      <c r="C461" s="88" t="s">
        <v>280</v>
      </c>
      <c r="D461" s="21" t="s">
        <v>22</v>
      </c>
      <c r="E461" s="21">
        <f>SUM(E462:E464)</f>
        <v>3000</v>
      </c>
      <c r="F461" s="21">
        <f aca="true" t="shared" si="162" ref="F461:L461">SUM(F462:F464)</f>
        <v>79.6</v>
      </c>
      <c r="G461" s="21">
        <f t="shared" si="162"/>
        <v>2700</v>
      </c>
      <c r="H461" s="21">
        <f t="shared" si="162"/>
        <v>0</v>
      </c>
      <c r="I461" s="21">
        <f t="shared" si="162"/>
        <v>300</v>
      </c>
      <c r="J461" s="21">
        <f t="shared" si="162"/>
        <v>79.6</v>
      </c>
      <c r="K461" s="21">
        <f t="shared" si="162"/>
        <v>0</v>
      </c>
      <c r="L461" s="21">
        <f t="shared" si="162"/>
        <v>0</v>
      </c>
      <c r="M461" s="52"/>
    </row>
    <row r="462" spans="1:13" ht="20.25" customHeight="1">
      <c r="A462" s="9"/>
      <c r="B462" s="107"/>
      <c r="C462" s="88"/>
      <c r="D462" s="21">
        <v>2013</v>
      </c>
      <c r="E462" s="21">
        <v>0</v>
      </c>
      <c r="F462" s="21">
        <v>0</v>
      </c>
      <c r="G462" s="21">
        <v>0</v>
      </c>
      <c r="H462" s="21">
        <v>0</v>
      </c>
      <c r="I462" s="21">
        <v>0</v>
      </c>
      <c r="J462" s="21">
        <v>0</v>
      </c>
      <c r="K462" s="21">
        <v>0</v>
      </c>
      <c r="L462" s="21">
        <v>0</v>
      </c>
      <c r="M462" s="52"/>
    </row>
    <row r="463" spans="1:13" ht="35.25" customHeight="1">
      <c r="A463" s="9"/>
      <c r="B463" s="107"/>
      <c r="C463" s="88"/>
      <c r="D463" s="21">
        <v>2014</v>
      </c>
      <c r="E463" s="21">
        <v>1500</v>
      </c>
      <c r="F463" s="21">
        <v>79.6</v>
      </c>
      <c r="G463" s="21">
        <v>1350</v>
      </c>
      <c r="H463" s="21">
        <v>0</v>
      </c>
      <c r="I463" s="21">
        <v>150</v>
      </c>
      <c r="J463" s="21">
        <v>79.6</v>
      </c>
      <c r="K463" s="21"/>
      <c r="L463" s="21"/>
      <c r="M463" s="52"/>
    </row>
    <row r="464" spans="1:13" s="38" customFormat="1" ht="35.25" customHeight="1">
      <c r="A464" s="52"/>
      <c r="B464" s="107"/>
      <c r="C464" s="88"/>
      <c r="D464" s="21">
        <v>2015</v>
      </c>
      <c r="E464" s="21">
        <f>G464+I464+K464</f>
        <v>1500</v>
      </c>
      <c r="F464" s="21"/>
      <c r="G464" s="21">
        <v>1350</v>
      </c>
      <c r="H464" s="21"/>
      <c r="I464" s="21">
        <v>150</v>
      </c>
      <c r="J464" s="21"/>
      <c r="K464" s="21"/>
      <c r="L464" s="21"/>
      <c r="M464" s="52"/>
    </row>
    <row r="465" spans="1:13" ht="20.25" customHeight="1">
      <c r="A465" s="9" t="s">
        <v>145</v>
      </c>
      <c r="B465" s="119" t="s">
        <v>281</v>
      </c>
      <c r="C465" s="120" t="s">
        <v>282</v>
      </c>
      <c r="D465" s="15" t="s">
        <v>22</v>
      </c>
      <c r="E465" s="21">
        <f>SUM(E466:E468)</f>
        <v>1774.5</v>
      </c>
      <c r="F465" s="21">
        <f aca="true" t="shared" si="163" ref="F465:L465">SUM(F466:F468)</f>
        <v>1614.2</v>
      </c>
      <c r="G465" s="21">
        <f t="shared" si="163"/>
        <v>1687.5</v>
      </c>
      <c r="H465" s="21">
        <f t="shared" si="163"/>
        <v>1508.9</v>
      </c>
      <c r="I465" s="21">
        <f t="shared" si="163"/>
        <v>87</v>
      </c>
      <c r="J465" s="21">
        <f t="shared" si="163"/>
        <v>105.3</v>
      </c>
      <c r="K465" s="21">
        <f t="shared" si="163"/>
        <v>0</v>
      </c>
      <c r="L465" s="21">
        <f t="shared" si="163"/>
        <v>0</v>
      </c>
      <c r="M465" s="97" t="s">
        <v>283</v>
      </c>
    </row>
    <row r="466" spans="1:13" ht="20.25" customHeight="1">
      <c r="A466" s="9"/>
      <c r="B466" s="119"/>
      <c r="C466" s="120"/>
      <c r="D466" s="22" t="s">
        <v>23</v>
      </c>
      <c r="E466" s="21">
        <f>SUM(G466+I466+K466)</f>
        <v>591.5</v>
      </c>
      <c r="F466" s="21">
        <f>SUM(H466+J466)</f>
        <v>491.5</v>
      </c>
      <c r="G466" s="98">
        <v>562.5</v>
      </c>
      <c r="H466" s="21">
        <v>462.5</v>
      </c>
      <c r="I466" s="98">
        <v>29</v>
      </c>
      <c r="J466" s="21">
        <v>29</v>
      </c>
      <c r="K466" s="21"/>
      <c r="L466" s="21"/>
      <c r="M466" s="97"/>
    </row>
    <row r="467" spans="1:13" ht="82.5" customHeight="1">
      <c r="A467" s="9"/>
      <c r="B467" s="119"/>
      <c r="C467" s="120"/>
      <c r="D467" s="22" t="s">
        <v>24</v>
      </c>
      <c r="E467" s="21">
        <f>SUM(G467+I467+K467)</f>
        <v>591.5</v>
      </c>
      <c r="F467" s="21">
        <f>SUM(H467+J467)</f>
        <v>1122.7</v>
      </c>
      <c r="G467" s="98">
        <v>562.5</v>
      </c>
      <c r="H467" s="21">
        <v>1046.4</v>
      </c>
      <c r="I467" s="98">
        <v>29</v>
      </c>
      <c r="J467" s="21">
        <v>76.3</v>
      </c>
      <c r="K467" s="21"/>
      <c r="L467" s="29"/>
      <c r="M467" s="97"/>
    </row>
    <row r="468" spans="1:13" s="38" customFormat="1" ht="184.5" customHeight="1">
      <c r="A468" s="9"/>
      <c r="B468" s="119"/>
      <c r="C468" s="120"/>
      <c r="D468" s="22" t="s">
        <v>25</v>
      </c>
      <c r="E468" s="21">
        <f>G468+I468+K468</f>
        <v>591.5</v>
      </c>
      <c r="F468" s="21"/>
      <c r="G468" s="121">
        <v>562.5</v>
      </c>
      <c r="H468" s="21"/>
      <c r="I468" s="121">
        <v>29</v>
      </c>
      <c r="J468" s="21"/>
      <c r="K468" s="21"/>
      <c r="L468" s="29"/>
      <c r="M468" s="97"/>
    </row>
    <row r="469" spans="1:13" ht="24" customHeight="1">
      <c r="A469" s="28"/>
      <c r="B469" s="98" t="s">
        <v>284</v>
      </c>
      <c r="C469" s="98" t="s">
        <v>285</v>
      </c>
      <c r="D469" s="21" t="s">
        <v>22</v>
      </c>
      <c r="E469" s="21">
        <f>SUM(E470:E472)</f>
        <v>3600</v>
      </c>
      <c r="F469" s="21">
        <f aca="true" t="shared" si="164" ref="F469:L469">SUM(F470:F472)</f>
        <v>0</v>
      </c>
      <c r="G469" s="21">
        <f t="shared" si="164"/>
        <v>3240</v>
      </c>
      <c r="H469" s="21">
        <f t="shared" si="164"/>
        <v>0</v>
      </c>
      <c r="I469" s="21">
        <f t="shared" si="164"/>
        <v>360</v>
      </c>
      <c r="J469" s="21">
        <f t="shared" si="164"/>
        <v>0</v>
      </c>
      <c r="K469" s="21">
        <f t="shared" si="164"/>
        <v>0</v>
      </c>
      <c r="L469" s="21">
        <f t="shared" si="164"/>
        <v>0</v>
      </c>
      <c r="M469" s="9"/>
    </row>
    <row r="470" spans="1:13" ht="37.5" customHeight="1">
      <c r="A470" s="28"/>
      <c r="B470" s="98"/>
      <c r="C470" s="98"/>
      <c r="D470" s="21">
        <v>2013</v>
      </c>
      <c r="E470" s="21">
        <v>0</v>
      </c>
      <c r="F470" s="21">
        <v>0</v>
      </c>
      <c r="G470" s="21">
        <v>0</v>
      </c>
      <c r="H470" s="21">
        <v>0</v>
      </c>
      <c r="I470" s="21">
        <v>0</v>
      </c>
      <c r="J470" s="21">
        <v>0</v>
      </c>
      <c r="K470" s="21">
        <v>0</v>
      </c>
      <c r="L470" s="21">
        <v>0</v>
      </c>
      <c r="M470" s="9"/>
    </row>
    <row r="471" spans="1:13" ht="27.75" customHeight="1">
      <c r="A471" s="28"/>
      <c r="B471" s="98"/>
      <c r="C471" s="98"/>
      <c r="D471" s="21">
        <v>2014</v>
      </c>
      <c r="E471" s="21">
        <v>1800</v>
      </c>
      <c r="F471" s="21"/>
      <c r="G471" s="21">
        <v>1620</v>
      </c>
      <c r="H471" s="21">
        <v>0</v>
      </c>
      <c r="I471" s="21">
        <v>180</v>
      </c>
      <c r="J471" s="21"/>
      <c r="K471" s="21"/>
      <c r="L471" s="21"/>
      <c r="M471" s="9"/>
    </row>
    <row r="472" spans="1:13" s="38" customFormat="1" ht="25.5" customHeight="1">
      <c r="A472" s="28"/>
      <c r="B472" s="98"/>
      <c r="C472" s="98"/>
      <c r="D472" s="21">
        <v>2015</v>
      </c>
      <c r="E472" s="21">
        <f>G472+I472+K472</f>
        <v>1800</v>
      </c>
      <c r="F472" s="21"/>
      <c r="G472" s="21">
        <v>1620</v>
      </c>
      <c r="H472" s="21"/>
      <c r="I472" s="21">
        <v>180</v>
      </c>
      <c r="J472" s="21"/>
      <c r="K472" s="21"/>
      <c r="L472" s="21"/>
      <c r="M472" s="9"/>
    </row>
    <row r="473" spans="1:13" ht="36" customHeight="1">
      <c r="A473" s="65"/>
      <c r="B473" s="98" t="s">
        <v>286</v>
      </c>
      <c r="C473" s="98" t="s">
        <v>285</v>
      </c>
      <c r="D473" s="21" t="s">
        <v>22</v>
      </c>
      <c r="E473" s="21">
        <f>SUM(E474:E476)</f>
        <v>2400</v>
      </c>
      <c r="F473" s="21">
        <f aca="true" t="shared" si="165" ref="F473:L473">SUM(F474:F476)</f>
        <v>0</v>
      </c>
      <c r="G473" s="21">
        <f t="shared" si="165"/>
        <v>2160</v>
      </c>
      <c r="H473" s="21">
        <f t="shared" si="165"/>
        <v>0</v>
      </c>
      <c r="I473" s="21">
        <f t="shared" si="165"/>
        <v>240</v>
      </c>
      <c r="J473" s="21">
        <f t="shared" si="165"/>
        <v>0</v>
      </c>
      <c r="K473" s="21">
        <f t="shared" si="165"/>
        <v>0</v>
      </c>
      <c r="L473" s="21">
        <f t="shared" si="165"/>
        <v>0</v>
      </c>
      <c r="M473" s="9"/>
    </row>
    <row r="474" spans="1:13" ht="22.5" customHeight="1">
      <c r="A474" s="65"/>
      <c r="B474" s="98"/>
      <c r="C474" s="98"/>
      <c r="D474" s="21">
        <v>2013</v>
      </c>
      <c r="E474" s="21">
        <v>0</v>
      </c>
      <c r="F474" s="21">
        <v>0</v>
      </c>
      <c r="G474" s="21">
        <v>0</v>
      </c>
      <c r="H474" s="21">
        <v>0</v>
      </c>
      <c r="I474" s="21">
        <v>0</v>
      </c>
      <c r="J474" s="21">
        <v>0</v>
      </c>
      <c r="K474" s="21">
        <v>0</v>
      </c>
      <c r="L474" s="21">
        <v>0</v>
      </c>
      <c r="M474" s="9"/>
    </row>
    <row r="475" spans="1:13" ht="15.75" customHeight="1">
      <c r="A475" s="65"/>
      <c r="B475" s="98"/>
      <c r="C475" s="98"/>
      <c r="D475" s="21">
        <v>2014</v>
      </c>
      <c r="E475" s="21">
        <v>1200</v>
      </c>
      <c r="F475" s="21"/>
      <c r="G475" s="21">
        <v>1080</v>
      </c>
      <c r="H475" s="21">
        <v>0</v>
      </c>
      <c r="I475" s="21">
        <v>120</v>
      </c>
      <c r="J475" s="21"/>
      <c r="K475" s="21"/>
      <c r="L475" s="21"/>
      <c r="M475" s="9"/>
    </row>
    <row r="476" spans="1:13" s="38" customFormat="1" ht="25.5" customHeight="1">
      <c r="A476" s="65"/>
      <c r="B476" s="98"/>
      <c r="C476" s="98"/>
      <c r="D476" s="21">
        <v>2015</v>
      </c>
      <c r="E476" s="21">
        <f>G476+I476+K476</f>
        <v>1200</v>
      </c>
      <c r="F476" s="21">
        <f>H476+J476+L476</f>
        <v>0</v>
      </c>
      <c r="G476" s="21">
        <v>1080</v>
      </c>
      <c r="H476" s="21"/>
      <c r="I476" s="21">
        <v>120</v>
      </c>
      <c r="J476" s="21"/>
      <c r="K476" s="21"/>
      <c r="L476" s="21"/>
      <c r="M476" s="9"/>
    </row>
    <row r="477" spans="1:13" ht="31.5" customHeight="1">
      <c r="A477" s="9"/>
      <c r="B477" s="122" t="s">
        <v>287</v>
      </c>
      <c r="C477" s="98" t="s">
        <v>285</v>
      </c>
      <c r="D477" s="21" t="s">
        <v>22</v>
      </c>
      <c r="E477" s="21">
        <f>E478</f>
        <v>13000</v>
      </c>
      <c r="F477" s="21">
        <f aca="true" t="shared" si="166" ref="F477:L477">F478</f>
        <v>0</v>
      </c>
      <c r="G477" s="21">
        <f t="shared" si="166"/>
        <v>11700</v>
      </c>
      <c r="H477" s="21">
        <f t="shared" si="166"/>
        <v>0</v>
      </c>
      <c r="I477" s="21">
        <f t="shared" si="166"/>
        <v>1300</v>
      </c>
      <c r="J477" s="21">
        <f t="shared" si="166"/>
        <v>0</v>
      </c>
      <c r="K477" s="21">
        <f t="shared" si="166"/>
        <v>0</v>
      </c>
      <c r="L477" s="21">
        <f t="shared" si="166"/>
        <v>0</v>
      </c>
      <c r="M477" s="9"/>
    </row>
    <row r="478" spans="1:13" s="38" customFormat="1" ht="31.5" customHeight="1">
      <c r="A478" s="9"/>
      <c r="B478" s="122"/>
      <c r="C478" s="98"/>
      <c r="D478" s="21">
        <v>2015</v>
      </c>
      <c r="E478" s="21">
        <f>G478+I478+K478</f>
        <v>13000</v>
      </c>
      <c r="F478" s="21"/>
      <c r="G478" s="21">
        <v>11700</v>
      </c>
      <c r="H478" s="21">
        <v>0</v>
      </c>
      <c r="I478" s="21">
        <v>1300</v>
      </c>
      <c r="J478" s="21"/>
      <c r="K478" s="21"/>
      <c r="L478" s="21"/>
      <c r="M478" s="9"/>
    </row>
    <row r="479" spans="1:13" ht="24.75" customHeight="1">
      <c r="A479" s="9"/>
      <c r="B479" s="122" t="s">
        <v>288</v>
      </c>
      <c r="C479" s="98" t="s">
        <v>285</v>
      </c>
      <c r="D479" s="21" t="s">
        <v>22</v>
      </c>
      <c r="E479" s="21">
        <f>E480</f>
        <v>13000</v>
      </c>
      <c r="F479" s="21">
        <f aca="true" t="shared" si="167" ref="F479:L479">F480</f>
        <v>0</v>
      </c>
      <c r="G479" s="21">
        <f t="shared" si="167"/>
        <v>11700</v>
      </c>
      <c r="H479" s="21">
        <f t="shared" si="167"/>
        <v>0</v>
      </c>
      <c r="I479" s="21">
        <f t="shared" si="167"/>
        <v>1300</v>
      </c>
      <c r="J479" s="21">
        <f t="shared" si="167"/>
        <v>0</v>
      </c>
      <c r="K479" s="21">
        <f t="shared" si="167"/>
        <v>0</v>
      </c>
      <c r="L479" s="21">
        <f t="shared" si="167"/>
        <v>0</v>
      </c>
      <c r="M479" s="9"/>
    </row>
    <row r="480" spans="1:13" s="38" customFormat="1" ht="63.75" customHeight="1">
      <c r="A480" s="9"/>
      <c r="B480" s="122"/>
      <c r="C480" s="98"/>
      <c r="D480" s="21">
        <v>2015</v>
      </c>
      <c r="E480" s="21">
        <f>G480+I480+K480</f>
        <v>13000</v>
      </c>
      <c r="F480" s="21">
        <v>0</v>
      </c>
      <c r="G480" s="21">
        <v>11700</v>
      </c>
      <c r="H480" s="21"/>
      <c r="I480" s="21">
        <v>1300</v>
      </c>
      <c r="J480" s="21"/>
      <c r="K480" s="21">
        <v>0</v>
      </c>
      <c r="L480" s="21">
        <v>0</v>
      </c>
      <c r="M480" s="9"/>
    </row>
    <row r="481" spans="1:13" ht="63.75" customHeight="1">
      <c r="A481" s="123" t="s">
        <v>289</v>
      </c>
      <c r="B481" s="124" t="s">
        <v>240</v>
      </c>
      <c r="C481" s="123" t="s">
        <v>280</v>
      </c>
      <c r="D481" s="125" t="s">
        <v>22</v>
      </c>
      <c r="E481" s="16">
        <f>E482</f>
        <v>1429.8</v>
      </c>
      <c r="F481" s="16">
        <f aca="true" t="shared" si="168" ref="F481:L481">F482</f>
        <v>921.5</v>
      </c>
      <c r="G481" s="16">
        <f t="shared" si="168"/>
        <v>1242.2</v>
      </c>
      <c r="H481" s="16">
        <f t="shared" si="168"/>
        <v>800.9</v>
      </c>
      <c r="I481" s="16">
        <f t="shared" si="168"/>
        <v>187.6</v>
      </c>
      <c r="J481" s="16">
        <f t="shared" si="168"/>
        <v>120.6</v>
      </c>
      <c r="K481" s="16">
        <f t="shared" si="168"/>
        <v>0</v>
      </c>
      <c r="L481" s="16">
        <f t="shared" si="168"/>
        <v>0</v>
      </c>
      <c r="M481" s="9"/>
    </row>
    <row r="482" spans="1:13" s="38" customFormat="1" ht="63.75" customHeight="1">
      <c r="A482" s="123"/>
      <c r="B482" s="124"/>
      <c r="C482" s="123"/>
      <c r="D482" s="126" t="s">
        <v>290</v>
      </c>
      <c r="E482" s="127">
        <f>G482+I482+K482</f>
        <v>1429.8</v>
      </c>
      <c r="F482" s="127">
        <f>H482+J482+L482</f>
        <v>921.5</v>
      </c>
      <c r="G482" s="127">
        <v>1242.2</v>
      </c>
      <c r="H482" s="127">
        <v>800.9</v>
      </c>
      <c r="I482" s="127">
        <v>187.6</v>
      </c>
      <c r="J482" s="127">
        <v>120.6</v>
      </c>
      <c r="K482" s="127"/>
      <c r="L482" s="127"/>
      <c r="M482" s="9"/>
    </row>
    <row r="483" spans="1:13" ht="63.75" customHeight="1">
      <c r="A483" s="123" t="s">
        <v>291</v>
      </c>
      <c r="B483" s="128" t="s">
        <v>292</v>
      </c>
      <c r="C483" s="123" t="s">
        <v>280</v>
      </c>
      <c r="D483" s="125" t="s">
        <v>22</v>
      </c>
      <c r="E483" s="16">
        <f>E484</f>
        <v>1500</v>
      </c>
      <c r="F483" s="16">
        <f aca="true" t="shared" si="169" ref="F483:L483">F484</f>
        <v>0</v>
      </c>
      <c r="G483" s="16">
        <f t="shared" si="169"/>
        <v>1350</v>
      </c>
      <c r="H483" s="16">
        <f t="shared" si="169"/>
        <v>0</v>
      </c>
      <c r="I483" s="16">
        <f t="shared" si="169"/>
        <v>150</v>
      </c>
      <c r="J483" s="16">
        <f t="shared" si="169"/>
        <v>0</v>
      </c>
      <c r="K483" s="16">
        <f t="shared" si="169"/>
        <v>0</v>
      </c>
      <c r="L483" s="16">
        <f t="shared" si="169"/>
        <v>0</v>
      </c>
      <c r="M483" s="9"/>
    </row>
    <row r="484" spans="1:13" s="44" customFormat="1" ht="63.75" customHeight="1">
      <c r="A484" s="123"/>
      <c r="B484" s="128"/>
      <c r="C484" s="123"/>
      <c r="D484" s="126" t="s">
        <v>290</v>
      </c>
      <c r="E484" s="127">
        <v>1500</v>
      </c>
      <c r="F484" s="127">
        <v>0</v>
      </c>
      <c r="G484" s="127">
        <v>1350</v>
      </c>
      <c r="H484" s="127">
        <v>0</v>
      </c>
      <c r="I484" s="127">
        <v>150</v>
      </c>
      <c r="J484" s="127">
        <v>0</v>
      </c>
      <c r="K484" s="127"/>
      <c r="L484" s="127"/>
      <c r="M484" s="9"/>
    </row>
    <row r="485" spans="1:13" ht="63.75" customHeight="1">
      <c r="A485" s="123" t="s">
        <v>293</v>
      </c>
      <c r="B485" s="124" t="s">
        <v>294</v>
      </c>
      <c r="C485" s="123" t="s">
        <v>295</v>
      </c>
      <c r="D485" s="125" t="s">
        <v>22</v>
      </c>
      <c r="E485" s="87">
        <f>E486</f>
        <v>443</v>
      </c>
      <c r="F485" s="87">
        <f aca="true" t="shared" si="170" ref="F485:L485">F486</f>
        <v>302.9</v>
      </c>
      <c r="G485" s="87">
        <f t="shared" si="170"/>
        <v>421.9</v>
      </c>
      <c r="H485" s="87">
        <f t="shared" si="170"/>
        <v>289.7</v>
      </c>
      <c r="I485" s="87">
        <f t="shared" si="170"/>
        <v>21.1</v>
      </c>
      <c r="J485" s="87">
        <f t="shared" si="170"/>
        <v>13.2</v>
      </c>
      <c r="K485" s="87">
        <f t="shared" si="170"/>
        <v>0</v>
      </c>
      <c r="L485" s="87">
        <f t="shared" si="170"/>
        <v>0</v>
      </c>
      <c r="M485" s="9"/>
    </row>
    <row r="486" spans="1:13" s="44" customFormat="1" ht="63.75" customHeight="1">
      <c r="A486" s="123"/>
      <c r="B486" s="124"/>
      <c r="C486" s="123"/>
      <c r="D486" s="126" t="s">
        <v>290</v>
      </c>
      <c r="E486" s="129">
        <f>G486+I486+K486</f>
        <v>443</v>
      </c>
      <c r="F486" s="129">
        <v>302.9</v>
      </c>
      <c r="G486" s="129">
        <v>421.9</v>
      </c>
      <c r="H486" s="129">
        <v>289.7</v>
      </c>
      <c r="I486" s="129">
        <v>21.1</v>
      </c>
      <c r="J486" s="129">
        <v>13.2</v>
      </c>
      <c r="K486" s="129"/>
      <c r="L486" s="129"/>
      <c r="M486" s="9"/>
    </row>
    <row r="487" spans="1:13" ht="63.75" customHeight="1">
      <c r="A487" s="123" t="s">
        <v>296</v>
      </c>
      <c r="B487" s="124" t="s">
        <v>297</v>
      </c>
      <c r="C487" s="123" t="s">
        <v>259</v>
      </c>
      <c r="D487" s="125" t="s">
        <v>22</v>
      </c>
      <c r="E487" s="16">
        <f>E488</f>
        <v>1082.8</v>
      </c>
      <c r="F487" s="16">
        <f aca="true" t="shared" si="171" ref="F487:L487">F488</f>
        <v>0</v>
      </c>
      <c r="G487" s="16">
        <f t="shared" si="171"/>
        <v>1031.2</v>
      </c>
      <c r="H487" s="16">
        <f t="shared" si="171"/>
        <v>0</v>
      </c>
      <c r="I487" s="16">
        <f t="shared" si="171"/>
        <v>51.6</v>
      </c>
      <c r="J487" s="16">
        <f t="shared" si="171"/>
        <v>0</v>
      </c>
      <c r="K487" s="16">
        <f t="shared" si="171"/>
        <v>0</v>
      </c>
      <c r="L487" s="16">
        <f t="shared" si="171"/>
        <v>0</v>
      </c>
      <c r="M487" s="9"/>
    </row>
    <row r="488" spans="1:13" s="44" customFormat="1" ht="67.5" customHeight="1">
      <c r="A488" s="123"/>
      <c r="B488" s="124"/>
      <c r="C488" s="123"/>
      <c r="D488" s="130" t="s">
        <v>290</v>
      </c>
      <c r="E488" s="131">
        <f>G488+I488+K488</f>
        <v>1082.8</v>
      </c>
      <c r="F488" s="131">
        <f>H488+J488+L488</f>
        <v>0</v>
      </c>
      <c r="G488" s="131">
        <v>1031.2</v>
      </c>
      <c r="H488" s="131"/>
      <c r="I488" s="131">
        <v>51.6</v>
      </c>
      <c r="J488" s="131"/>
      <c r="K488" s="131">
        <v>0</v>
      </c>
      <c r="L488" s="131">
        <v>0</v>
      </c>
      <c r="M488" s="9"/>
    </row>
    <row r="489" spans="1:13" ht="67.5" customHeight="1">
      <c r="A489" s="132" t="s">
        <v>298</v>
      </c>
      <c r="B489" s="124" t="s">
        <v>297</v>
      </c>
      <c r="C489" s="123" t="s">
        <v>299</v>
      </c>
      <c r="D489" s="133" t="s">
        <v>22</v>
      </c>
      <c r="E489" s="134">
        <f>E490</f>
        <v>591.5</v>
      </c>
      <c r="F489" s="134">
        <f aca="true" t="shared" si="172" ref="F489:L489">F490</f>
        <v>0</v>
      </c>
      <c r="G489" s="134">
        <f t="shared" si="172"/>
        <v>562.5</v>
      </c>
      <c r="H489" s="134">
        <f t="shared" si="172"/>
        <v>0</v>
      </c>
      <c r="I489" s="134">
        <f t="shared" si="172"/>
        <v>29</v>
      </c>
      <c r="J489" s="134">
        <f t="shared" si="172"/>
        <v>0</v>
      </c>
      <c r="K489" s="134">
        <f t="shared" si="172"/>
        <v>0</v>
      </c>
      <c r="L489" s="134">
        <f t="shared" si="172"/>
        <v>0</v>
      </c>
      <c r="M489" s="9"/>
    </row>
    <row r="490" spans="1:13" s="44" customFormat="1" ht="67.5" customHeight="1">
      <c r="A490" s="132"/>
      <c r="B490" s="124"/>
      <c r="C490" s="123"/>
      <c r="D490" s="130" t="s">
        <v>290</v>
      </c>
      <c r="E490" s="131">
        <v>591.5</v>
      </c>
      <c r="F490" s="131">
        <v>0</v>
      </c>
      <c r="G490" s="131">
        <v>562.5</v>
      </c>
      <c r="H490" s="131">
        <v>0</v>
      </c>
      <c r="I490" s="131">
        <v>29</v>
      </c>
      <c r="J490" s="131">
        <v>0</v>
      </c>
      <c r="K490" s="131">
        <v>0</v>
      </c>
      <c r="L490" s="131">
        <v>0</v>
      </c>
      <c r="M490" s="9"/>
    </row>
    <row r="491" spans="1:13" ht="67.5" customHeight="1">
      <c r="A491" s="135" t="s">
        <v>300</v>
      </c>
      <c r="B491" s="124" t="s">
        <v>240</v>
      </c>
      <c r="C491" s="123" t="s">
        <v>92</v>
      </c>
      <c r="D491" s="133" t="s">
        <v>22</v>
      </c>
      <c r="E491" s="136">
        <f>E492</f>
        <v>1470.2</v>
      </c>
      <c r="F491" s="136">
        <f aca="true" t="shared" si="173" ref="F491:L491">F492</f>
        <v>1470.2</v>
      </c>
      <c r="G491" s="136">
        <f t="shared" si="173"/>
        <v>1341.8</v>
      </c>
      <c r="H491" s="136">
        <f t="shared" si="173"/>
        <v>1341.8</v>
      </c>
      <c r="I491" s="136">
        <f t="shared" si="173"/>
        <v>128.4</v>
      </c>
      <c r="J491" s="136">
        <f t="shared" si="173"/>
        <v>128.4</v>
      </c>
      <c r="K491" s="136">
        <f t="shared" si="173"/>
        <v>0</v>
      </c>
      <c r="L491" s="136">
        <f t="shared" si="173"/>
        <v>0</v>
      </c>
      <c r="M491" s="9"/>
    </row>
    <row r="492" spans="1:13" s="44" customFormat="1" ht="67.5" customHeight="1">
      <c r="A492" s="135"/>
      <c r="B492" s="124"/>
      <c r="C492" s="123"/>
      <c r="D492" s="130" t="s">
        <v>290</v>
      </c>
      <c r="E492" s="137">
        <f>G492+I492+K492</f>
        <v>1470.2</v>
      </c>
      <c r="F492" s="137">
        <f>H492+J492</f>
        <v>1470.2</v>
      </c>
      <c r="G492" s="137">
        <v>1341.8</v>
      </c>
      <c r="H492" s="137">
        <v>1341.8</v>
      </c>
      <c r="I492" s="138">
        <v>128.4</v>
      </c>
      <c r="J492" s="138">
        <v>128.4</v>
      </c>
      <c r="K492" s="139">
        <v>0</v>
      </c>
      <c r="L492" s="139">
        <v>0</v>
      </c>
      <c r="M492" s="9"/>
    </row>
    <row r="493" spans="1:13" ht="67.5" customHeight="1">
      <c r="A493" s="123" t="s">
        <v>301</v>
      </c>
      <c r="B493" s="128" t="s">
        <v>240</v>
      </c>
      <c r="C493" s="123" t="s">
        <v>302</v>
      </c>
      <c r="D493" s="125" t="s">
        <v>22</v>
      </c>
      <c r="E493" s="131">
        <f aca="true" t="shared" si="174" ref="E493:K493">E494</f>
        <v>775.3</v>
      </c>
      <c r="F493" s="131">
        <f t="shared" si="174"/>
        <v>495.3</v>
      </c>
      <c r="G493" s="131">
        <f t="shared" si="174"/>
        <v>738.3</v>
      </c>
      <c r="H493" s="131">
        <f t="shared" si="174"/>
        <v>443.9</v>
      </c>
      <c r="I493" s="131">
        <f t="shared" si="174"/>
        <v>37</v>
      </c>
      <c r="J493" s="131">
        <f t="shared" si="174"/>
        <v>51.4</v>
      </c>
      <c r="K493" s="131">
        <f t="shared" si="174"/>
        <v>0</v>
      </c>
      <c r="L493" s="131">
        <v>0</v>
      </c>
      <c r="M493" s="9"/>
    </row>
    <row r="494" spans="1:13" s="44" customFormat="1" ht="67.5" customHeight="1">
      <c r="A494" s="123"/>
      <c r="B494" s="128"/>
      <c r="C494" s="123"/>
      <c r="D494" s="126" t="s">
        <v>290</v>
      </c>
      <c r="E494" s="131">
        <f>G494+I494+K494</f>
        <v>775.3</v>
      </c>
      <c r="F494" s="131">
        <v>495.3</v>
      </c>
      <c r="G494" s="131">
        <v>738.3</v>
      </c>
      <c r="H494" s="131">
        <v>443.9</v>
      </c>
      <c r="I494" s="131">
        <v>37</v>
      </c>
      <c r="J494" s="131">
        <v>51.4</v>
      </c>
      <c r="K494" s="131">
        <v>0</v>
      </c>
      <c r="L494" s="131">
        <v>0</v>
      </c>
      <c r="M494" s="9"/>
    </row>
    <row r="495" spans="1:13" ht="20.25" customHeight="1">
      <c r="A495" s="7" t="s">
        <v>303</v>
      </c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</row>
    <row r="496" spans="1:13" ht="20.25" customHeight="1">
      <c r="A496" s="68"/>
      <c r="B496" s="140"/>
      <c r="C496" s="68"/>
      <c r="D496" s="141" t="s">
        <v>234</v>
      </c>
      <c r="E496" s="7">
        <f>SUM(E497:E499)</f>
        <v>112593.44</v>
      </c>
      <c r="F496" s="7">
        <f aca="true" t="shared" si="175" ref="F496:L496">SUM(F497:F499)</f>
        <v>9767.18</v>
      </c>
      <c r="G496" s="7">
        <f t="shared" si="175"/>
        <v>74824.096</v>
      </c>
      <c r="H496" s="7">
        <f t="shared" si="175"/>
        <v>6052.1</v>
      </c>
      <c r="I496" s="7">
        <f t="shared" si="175"/>
        <v>31416.344</v>
      </c>
      <c r="J496" s="7">
        <f t="shared" si="175"/>
        <v>3707.08</v>
      </c>
      <c r="K496" s="7">
        <f t="shared" si="175"/>
        <v>6353</v>
      </c>
      <c r="L496" s="7">
        <f t="shared" si="175"/>
        <v>8</v>
      </c>
      <c r="M496" s="13"/>
    </row>
    <row r="497" spans="1:13" ht="20.25" customHeight="1">
      <c r="A497" s="68"/>
      <c r="B497" s="140"/>
      <c r="C497" s="68"/>
      <c r="D497" s="141">
        <v>2013</v>
      </c>
      <c r="E497" s="7">
        <f aca="true" t="shared" si="176" ref="E497">G497+I497+K497</f>
        <v>25981.440000000002</v>
      </c>
      <c r="F497" s="7">
        <f aca="true" t="shared" si="177" ref="F497">H497+J497+L497</f>
        <v>6546.1</v>
      </c>
      <c r="G497" s="138">
        <f>G501+G557+G628</f>
        <v>13161.096</v>
      </c>
      <c r="H497" s="138">
        <f aca="true" t="shared" si="178" ref="H497:L497">H501+H557+H628</f>
        <v>5423.6</v>
      </c>
      <c r="I497" s="138">
        <f t="shared" si="178"/>
        <v>11732.344000000001</v>
      </c>
      <c r="J497" s="138">
        <f t="shared" si="178"/>
        <v>1114.5</v>
      </c>
      <c r="K497" s="138">
        <f t="shared" si="178"/>
        <v>1088</v>
      </c>
      <c r="L497" s="138">
        <f t="shared" si="178"/>
        <v>8</v>
      </c>
      <c r="M497" s="13"/>
    </row>
    <row r="498" spans="1:13" ht="20.25" customHeight="1">
      <c r="A498" s="68"/>
      <c r="B498" s="140"/>
      <c r="C498" s="68"/>
      <c r="D498" s="141">
        <v>2014</v>
      </c>
      <c r="E498" s="7">
        <f>G498+I498+K498</f>
        <v>39875</v>
      </c>
      <c r="F498" s="7">
        <f>H498+J498+L498</f>
        <v>2860.2999999999997</v>
      </c>
      <c r="G498" s="138">
        <f>G502+G558+G631</f>
        <v>27251</v>
      </c>
      <c r="H498" s="138">
        <f aca="true" t="shared" si="179" ref="H498:L498">H502+H558+H631</f>
        <v>628.5</v>
      </c>
      <c r="I498" s="138">
        <f t="shared" si="179"/>
        <v>8594</v>
      </c>
      <c r="J498" s="138">
        <f t="shared" si="179"/>
        <v>2231.7999999999997</v>
      </c>
      <c r="K498" s="138">
        <f t="shared" si="179"/>
        <v>4030</v>
      </c>
      <c r="L498" s="138">
        <f t="shared" si="179"/>
        <v>0</v>
      </c>
      <c r="M498" s="13"/>
    </row>
    <row r="499" spans="1:13" ht="20.25" customHeight="1">
      <c r="A499" s="68"/>
      <c r="B499" s="140"/>
      <c r="C499" s="68"/>
      <c r="D499" s="141">
        <v>2015</v>
      </c>
      <c r="E499" s="138">
        <f>G499+I499+K499</f>
        <v>46737</v>
      </c>
      <c r="F499" s="138">
        <f>H499+J499+L499</f>
        <v>360.78000000000003</v>
      </c>
      <c r="G499" s="138">
        <f>G503+G559+G632</f>
        <v>34412</v>
      </c>
      <c r="H499" s="138">
        <f aca="true" t="shared" si="180" ref="H499:L499">H503+H559+H632</f>
        <v>0</v>
      </c>
      <c r="I499" s="138">
        <f t="shared" si="180"/>
        <v>11090</v>
      </c>
      <c r="J499" s="138">
        <f t="shared" si="180"/>
        <v>360.78000000000003</v>
      </c>
      <c r="K499" s="138">
        <f t="shared" si="180"/>
        <v>1235</v>
      </c>
      <c r="L499" s="138">
        <f t="shared" si="180"/>
        <v>0</v>
      </c>
      <c r="M499" s="13"/>
    </row>
    <row r="500" spans="1:13" ht="20.25" customHeight="1">
      <c r="A500" s="142"/>
      <c r="B500" s="7" t="s">
        <v>304</v>
      </c>
      <c r="C500" s="7" t="s">
        <v>89</v>
      </c>
      <c r="D500" s="84" t="s">
        <v>234</v>
      </c>
      <c r="E500" s="16">
        <f aca="true" t="shared" si="181" ref="E500:E631">G500+I500+K500</f>
        <v>10401</v>
      </c>
      <c r="F500" s="16">
        <f aca="true" t="shared" si="182" ref="F500:F631">H500+J500+L500</f>
        <v>2589.1</v>
      </c>
      <c r="G500" s="16">
        <f>SUM(G501:G502)</f>
        <v>2535</v>
      </c>
      <c r="H500" s="16">
        <f>SUM(H501:H502)</f>
        <v>0</v>
      </c>
      <c r="I500" s="16">
        <f>SUM(I501:I502)</f>
        <v>7866</v>
      </c>
      <c r="J500" s="16">
        <f>SUM(J501:J502)</f>
        <v>2589.1</v>
      </c>
      <c r="K500" s="142"/>
      <c r="L500" s="142"/>
      <c r="M500" s="143"/>
    </row>
    <row r="501" spans="1:13" ht="20.25" customHeight="1">
      <c r="A501" s="142"/>
      <c r="B501" s="7"/>
      <c r="C501" s="7"/>
      <c r="D501" s="84">
        <v>2013</v>
      </c>
      <c r="E501" s="16">
        <f>G501+I501+K501</f>
        <v>4286</v>
      </c>
      <c r="F501" s="16">
        <f t="shared" si="182"/>
        <v>884.5</v>
      </c>
      <c r="G501" s="87">
        <f>G508+G511+G514+G517+G523+G526+G530+G534+G538</f>
        <v>0</v>
      </c>
      <c r="H501" s="87">
        <f aca="true" t="shared" si="183" ref="H501:L501">H508+H511+H514+H517+H523+H526+H530+H534+H538</f>
        <v>0</v>
      </c>
      <c r="I501" s="87">
        <f t="shared" si="183"/>
        <v>3686</v>
      </c>
      <c r="J501" s="87">
        <f t="shared" si="183"/>
        <v>884.5</v>
      </c>
      <c r="K501" s="87">
        <f t="shared" si="183"/>
        <v>600</v>
      </c>
      <c r="L501" s="87">
        <f t="shared" si="183"/>
        <v>0</v>
      </c>
      <c r="M501" s="143"/>
    </row>
    <row r="502" spans="1:13" ht="20.25" customHeight="1">
      <c r="A502" s="142"/>
      <c r="B502" s="7"/>
      <c r="C502" s="7"/>
      <c r="D502" s="84">
        <v>2014</v>
      </c>
      <c r="E502" s="16">
        <f t="shared" si="181"/>
        <v>7945</v>
      </c>
      <c r="F502" s="16">
        <f t="shared" si="182"/>
        <v>1704.6</v>
      </c>
      <c r="G502" s="87">
        <f aca="true" t="shared" si="184" ref="G502:L502">G506+G509+G512+G515+G518+G521+G524+G527+G531+G535+G539</f>
        <v>2535</v>
      </c>
      <c r="H502" s="87">
        <f t="shared" si="184"/>
        <v>0</v>
      </c>
      <c r="I502" s="87">
        <f t="shared" si="184"/>
        <v>4180</v>
      </c>
      <c r="J502" s="87">
        <f t="shared" si="184"/>
        <v>1704.6</v>
      </c>
      <c r="K502" s="87">
        <f t="shared" si="184"/>
        <v>1230</v>
      </c>
      <c r="L502" s="87">
        <f t="shared" si="184"/>
        <v>0</v>
      </c>
      <c r="M502" s="143"/>
    </row>
    <row r="503" spans="1:13" s="44" customFormat="1" ht="20.25" customHeight="1">
      <c r="A503" s="144"/>
      <c r="B503" s="7"/>
      <c r="C503" s="7"/>
      <c r="D503" s="84">
        <v>2015</v>
      </c>
      <c r="E503" s="16">
        <f>G503+I503+K503</f>
        <v>6235</v>
      </c>
      <c r="F503" s="16">
        <f>H503+J503+L503</f>
        <v>108.08</v>
      </c>
      <c r="G503" s="87">
        <f>G528+G532+G536+G541+G543+G545+G547+G549+G551+G553+G555</f>
        <v>810</v>
      </c>
      <c r="H503" s="87">
        <f aca="true" t="shared" si="185" ref="H503:L503">H528+H532+H536+H541+H543+H545+H547+H549+H551+H553+H555</f>
        <v>0</v>
      </c>
      <c r="I503" s="87">
        <f t="shared" si="185"/>
        <v>4940</v>
      </c>
      <c r="J503" s="87">
        <f t="shared" si="185"/>
        <v>108.08</v>
      </c>
      <c r="K503" s="87">
        <f t="shared" si="185"/>
        <v>485</v>
      </c>
      <c r="L503" s="87">
        <f t="shared" si="185"/>
        <v>0</v>
      </c>
      <c r="M503" s="66"/>
    </row>
    <row r="504" spans="1:13" ht="20.25" customHeight="1">
      <c r="A504" s="28">
        <v>1</v>
      </c>
      <c r="B504" s="28" t="s">
        <v>305</v>
      </c>
      <c r="C504" s="9" t="s">
        <v>89</v>
      </c>
      <c r="D504" s="9" t="s">
        <v>241</v>
      </c>
      <c r="E504" s="9">
        <f t="shared" si="181"/>
        <v>178</v>
      </c>
      <c r="F504" s="9">
        <f t="shared" si="182"/>
        <v>0</v>
      </c>
      <c r="G504" s="9">
        <f>SUM(G505:G506)</f>
        <v>0</v>
      </c>
      <c r="H504" s="9">
        <f>SUM(H505:H506)</f>
        <v>0</v>
      </c>
      <c r="I504" s="9">
        <f>SUM(I505:I506)</f>
        <v>53</v>
      </c>
      <c r="J504" s="9">
        <f>SUM(J505:J506)</f>
        <v>0</v>
      </c>
      <c r="K504" s="9">
        <f>SUM(K505:K506)</f>
        <v>125</v>
      </c>
      <c r="L504" s="9"/>
      <c r="M504" s="9"/>
    </row>
    <row r="505" spans="1:13" ht="20.25" customHeight="1">
      <c r="A505" s="28"/>
      <c r="B505" s="28"/>
      <c r="C505" s="9"/>
      <c r="D505" s="9">
        <v>2013</v>
      </c>
      <c r="E505" s="9">
        <f t="shared" si="181"/>
        <v>178</v>
      </c>
      <c r="F505" s="9">
        <f t="shared" si="182"/>
        <v>0</v>
      </c>
      <c r="G505" s="9"/>
      <c r="H505" s="9"/>
      <c r="I505" s="9">
        <v>53</v>
      </c>
      <c r="J505" s="9"/>
      <c r="K505" s="9">
        <v>125</v>
      </c>
      <c r="L505" s="9"/>
      <c r="M505" s="9"/>
    </row>
    <row r="506" spans="1:13" ht="100.5" customHeight="1">
      <c r="A506" s="28"/>
      <c r="B506" s="28"/>
      <c r="C506" s="9"/>
      <c r="D506" s="9">
        <v>2014</v>
      </c>
      <c r="E506" s="9">
        <f t="shared" si="181"/>
        <v>0</v>
      </c>
      <c r="F506" s="9">
        <f t="shared" si="182"/>
        <v>0</v>
      </c>
      <c r="G506" s="9"/>
      <c r="H506" s="9"/>
      <c r="I506" s="9"/>
      <c r="J506" s="9"/>
      <c r="K506" s="9"/>
      <c r="L506" s="9"/>
      <c r="M506" s="9"/>
    </row>
    <row r="507" spans="1:13" ht="20.25" customHeight="1">
      <c r="A507" s="9">
        <v>2</v>
      </c>
      <c r="B507" s="28" t="s">
        <v>306</v>
      </c>
      <c r="C507" s="9" t="s">
        <v>89</v>
      </c>
      <c r="D507" s="9" t="s">
        <v>241</v>
      </c>
      <c r="E507" s="9">
        <f t="shared" si="181"/>
        <v>875</v>
      </c>
      <c r="F507" s="9">
        <f t="shared" si="182"/>
        <v>521.2</v>
      </c>
      <c r="G507" s="9">
        <f>SUM(G508:G509)</f>
        <v>0</v>
      </c>
      <c r="H507" s="9">
        <f>SUM(H508:H509)</f>
        <v>0</v>
      </c>
      <c r="I507" s="9">
        <f>SUM(I508:I509)</f>
        <v>575</v>
      </c>
      <c r="J507" s="9">
        <f>SUM(J508:J509)</f>
        <v>521.2</v>
      </c>
      <c r="K507" s="9">
        <f>SUM(K508:K509)</f>
        <v>300</v>
      </c>
      <c r="L507" s="9"/>
      <c r="M507" s="9"/>
    </row>
    <row r="508" spans="1:13" ht="20.25" customHeight="1">
      <c r="A508" s="9"/>
      <c r="B508" s="28"/>
      <c r="C508" s="9"/>
      <c r="D508" s="9">
        <v>2013</v>
      </c>
      <c r="E508" s="9">
        <f t="shared" si="181"/>
        <v>875</v>
      </c>
      <c r="F508" s="9">
        <f t="shared" si="182"/>
        <v>521.2</v>
      </c>
      <c r="G508" s="9"/>
      <c r="H508" s="9"/>
      <c r="I508" s="9">
        <v>575</v>
      </c>
      <c r="J508" s="9">
        <v>521.2</v>
      </c>
      <c r="K508" s="9">
        <v>300</v>
      </c>
      <c r="L508" s="9"/>
      <c r="M508" s="9"/>
    </row>
    <row r="509" spans="1:13" ht="134.25" customHeight="1">
      <c r="A509" s="9"/>
      <c r="B509" s="28"/>
      <c r="C509" s="9"/>
      <c r="D509" s="9">
        <v>2014</v>
      </c>
      <c r="E509" s="9">
        <f t="shared" si="181"/>
        <v>0</v>
      </c>
      <c r="F509" s="9">
        <f t="shared" si="182"/>
        <v>0</v>
      </c>
      <c r="G509" s="9"/>
      <c r="H509" s="9"/>
      <c r="I509" s="9"/>
      <c r="J509" s="9"/>
      <c r="K509" s="9"/>
      <c r="L509" s="9"/>
      <c r="M509" s="9"/>
    </row>
    <row r="510" spans="1:13" ht="57.75" customHeight="1">
      <c r="A510" s="28">
        <v>3</v>
      </c>
      <c r="B510" s="145" t="s">
        <v>307</v>
      </c>
      <c r="C510" s="9" t="s">
        <v>89</v>
      </c>
      <c r="D510" s="9" t="s">
        <v>241</v>
      </c>
      <c r="E510" s="9">
        <f t="shared" si="181"/>
        <v>366</v>
      </c>
      <c r="F510" s="9">
        <f t="shared" si="182"/>
        <v>363.3</v>
      </c>
      <c r="G510" s="9">
        <f>SUM(G511:G512)</f>
        <v>0</v>
      </c>
      <c r="H510" s="9">
        <f>SUM(H511:H512)</f>
        <v>0</v>
      </c>
      <c r="I510" s="9">
        <f>SUM(I511:I512)</f>
        <v>66</v>
      </c>
      <c r="J510" s="9">
        <f>SUM(J511:J512)</f>
        <v>363.3</v>
      </c>
      <c r="K510" s="9">
        <f>SUM(K511:K512)</f>
        <v>300</v>
      </c>
      <c r="L510" s="9"/>
      <c r="M510" s="9"/>
    </row>
    <row r="511" spans="1:13" ht="20.25" customHeight="1">
      <c r="A511" s="28"/>
      <c r="B511" s="145"/>
      <c r="C511" s="9"/>
      <c r="D511" s="9">
        <v>2013</v>
      </c>
      <c r="E511" s="9">
        <f t="shared" si="181"/>
        <v>366</v>
      </c>
      <c r="F511" s="9">
        <f t="shared" si="182"/>
        <v>363.3</v>
      </c>
      <c r="G511" s="9"/>
      <c r="H511" s="9"/>
      <c r="I511" s="9">
        <v>66</v>
      </c>
      <c r="J511" s="9">
        <v>363.3</v>
      </c>
      <c r="K511" s="9">
        <v>300</v>
      </c>
      <c r="L511" s="9"/>
      <c r="M511" s="9"/>
    </row>
    <row r="512" spans="1:13" ht="46.5" customHeight="1">
      <c r="A512" s="28"/>
      <c r="B512" s="145"/>
      <c r="C512" s="9"/>
      <c r="D512" s="9">
        <v>2014</v>
      </c>
      <c r="E512" s="9">
        <f t="shared" si="181"/>
        <v>0</v>
      </c>
      <c r="F512" s="9">
        <f t="shared" si="182"/>
        <v>0</v>
      </c>
      <c r="G512" s="9"/>
      <c r="H512" s="9"/>
      <c r="I512" s="9"/>
      <c r="J512" s="9"/>
      <c r="K512" s="9"/>
      <c r="L512" s="9"/>
      <c r="M512" s="9"/>
    </row>
    <row r="513" spans="1:13" ht="20.25" customHeight="1">
      <c r="A513" s="9">
        <v>4</v>
      </c>
      <c r="B513" s="145" t="s">
        <v>308</v>
      </c>
      <c r="C513" s="9" t="s">
        <v>89</v>
      </c>
      <c r="D513" s="9" t="s">
        <v>241</v>
      </c>
      <c r="E513" s="9">
        <f t="shared" si="181"/>
        <v>2150</v>
      </c>
      <c r="F513" s="9">
        <f t="shared" si="182"/>
        <v>1322.2</v>
      </c>
      <c r="G513" s="9">
        <f>SUM(G514:G515)</f>
        <v>750</v>
      </c>
      <c r="H513" s="9">
        <f>SUM(H514:H515)</f>
        <v>0</v>
      </c>
      <c r="I513" s="9">
        <f>SUM(I514:I515)</f>
        <v>1000</v>
      </c>
      <c r="J513" s="9">
        <f>SUM(J514:J515)</f>
        <v>1322.2</v>
      </c>
      <c r="K513" s="9">
        <f>SUM(K514:K515)</f>
        <v>400</v>
      </c>
      <c r="L513" s="9"/>
      <c r="M513" s="9"/>
    </row>
    <row r="514" spans="1:13" ht="20.25" customHeight="1">
      <c r="A514" s="9"/>
      <c r="B514" s="145"/>
      <c r="C514" s="9"/>
      <c r="D514" s="9">
        <v>2013</v>
      </c>
      <c r="E514" s="9">
        <f t="shared" si="181"/>
        <v>700</v>
      </c>
      <c r="F514" s="9">
        <f t="shared" si="182"/>
        <v>0</v>
      </c>
      <c r="G514" s="9"/>
      <c r="H514" s="9"/>
      <c r="I514" s="9">
        <v>700</v>
      </c>
      <c r="J514" s="9"/>
      <c r="K514" s="9"/>
      <c r="L514" s="9"/>
      <c r="M514" s="9"/>
    </row>
    <row r="515" spans="1:13" ht="103.5" customHeight="1">
      <c r="A515" s="9"/>
      <c r="B515" s="145"/>
      <c r="C515" s="9"/>
      <c r="D515" s="9">
        <v>2014</v>
      </c>
      <c r="E515" s="9">
        <f t="shared" si="181"/>
        <v>1450</v>
      </c>
      <c r="F515" s="9">
        <f t="shared" si="182"/>
        <v>1322.2</v>
      </c>
      <c r="G515" s="9">
        <v>750</v>
      </c>
      <c r="H515" s="9"/>
      <c r="I515" s="9">
        <v>300</v>
      </c>
      <c r="J515" s="9">
        <v>1322.2</v>
      </c>
      <c r="K515" s="9">
        <v>400</v>
      </c>
      <c r="L515" s="9"/>
      <c r="M515" s="9"/>
    </row>
    <row r="516" spans="1:13" ht="20.25" customHeight="1">
      <c r="A516" s="28">
        <v>5</v>
      </c>
      <c r="B516" s="145" t="s">
        <v>309</v>
      </c>
      <c r="C516" s="9" t="s">
        <v>89</v>
      </c>
      <c r="D516" s="9" t="s">
        <v>241</v>
      </c>
      <c r="E516" s="9">
        <f t="shared" si="181"/>
        <v>5860</v>
      </c>
      <c r="F516" s="9">
        <f t="shared" si="182"/>
        <v>0</v>
      </c>
      <c r="G516" s="9">
        <f>SUM(G517:G518)</f>
        <v>1220</v>
      </c>
      <c r="H516" s="9">
        <f>SUM(H517:H518)</f>
        <v>0</v>
      </c>
      <c r="I516" s="9">
        <f>SUM(I517:I518)</f>
        <v>3910</v>
      </c>
      <c r="J516" s="9">
        <f>SUM(J517:J518)</f>
        <v>0</v>
      </c>
      <c r="K516" s="9">
        <f>SUM(K517:K518)</f>
        <v>730</v>
      </c>
      <c r="L516" s="9"/>
      <c r="M516" s="9"/>
    </row>
    <row r="517" spans="1:13" ht="20.25" customHeight="1">
      <c r="A517" s="28"/>
      <c r="B517" s="145"/>
      <c r="C517" s="9"/>
      <c r="D517" s="9">
        <v>2013</v>
      </c>
      <c r="E517" s="9">
        <f t="shared" si="181"/>
        <v>2200</v>
      </c>
      <c r="F517" s="9">
        <f t="shared" si="182"/>
        <v>0</v>
      </c>
      <c r="G517" s="9"/>
      <c r="H517" s="9"/>
      <c r="I517" s="9">
        <v>2200</v>
      </c>
      <c r="J517" s="9"/>
      <c r="K517" s="9"/>
      <c r="L517" s="9"/>
      <c r="M517" s="9"/>
    </row>
    <row r="518" spans="1:13" ht="120" customHeight="1">
      <c r="A518" s="28"/>
      <c r="B518" s="145"/>
      <c r="C518" s="9"/>
      <c r="D518" s="9">
        <v>2014</v>
      </c>
      <c r="E518" s="9">
        <f t="shared" si="181"/>
        <v>3660</v>
      </c>
      <c r="F518" s="9">
        <f t="shared" si="182"/>
        <v>0</v>
      </c>
      <c r="G518" s="9">
        <v>1220</v>
      </c>
      <c r="H518" s="9"/>
      <c r="I518" s="9">
        <v>1710</v>
      </c>
      <c r="J518" s="9"/>
      <c r="K518" s="9">
        <v>730</v>
      </c>
      <c r="L518" s="9"/>
      <c r="M518" s="9"/>
    </row>
    <row r="519" spans="1:13" ht="20.25" customHeight="1">
      <c r="A519" s="9">
        <v>6</v>
      </c>
      <c r="B519" s="145" t="s">
        <v>310</v>
      </c>
      <c r="C519" s="9" t="s">
        <v>89</v>
      </c>
      <c r="D519" s="9" t="s">
        <v>241</v>
      </c>
      <c r="E519" s="9">
        <f t="shared" si="181"/>
        <v>480</v>
      </c>
      <c r="F519" s="9">
        <f t="shared" si="182"/>
        <v>0</v>
      </c>
      <c r="G519" s="9">
        <f>SUM(G520:G521)</f>
        <v>100</v>
      </c>
      <c r="H519" s="9">
        <f>SUM(H520:H521)</f>
        <v>0</v>
      </c>
      <c r="I519" s="9">
        <f>SUM(I520:I521)</f>
        <v>320</v>
      </c>
      <c r="J519" s="9">
        <f>SUM(J520:J521)</f>
        <v>0</v>
      </c>
      <c r="K519" s="9">
        <f>SUM(K520:K521)</f>
        <v>60</v>
      </c>
      <c r="L519" s="9"/>
      <c r="M519" s="9"/>
    </row>
    <row r="520" spans="1:13" ht="20.25" customHeight="1">
      <c r="A520" s="9"/>
      <c r="B520" s="145"/>
      <c r="C520" s="9"/>
      <c r="D520" s="9">
        <v>2013</v>
      </c>
      <c r="E520" s="9">
        <f t="shared" si="181"/>
        <v>180</v>
      </c>
      <c r="F520" s="9">
        <f t="shared" si="182"/>
        <v>0</v>
      </c>
      <c r="G520" s="9"/>
      <c r="H520" s="9"/>
      <c r="I520" s="9">
        <v>180</v>
      </c>
      <c r="J520" s="9"/>
      <c r="K520" s="9"/>
      <c r="L520" s="9"/>
      <c r="M520" s="9"/>
    </row>
    <row r="521" spans="1:13" ht="70.5" customHeight="1">
      <c r="A521" s="9"/>
      <c r="B521" s="145"/>
      <c r="C521" s="9"/>
      <c r="D521" s="9">
        <v>2014</v>
      </c>
      <c r="E521" s="9">
        <f t="shared" si="181"/>
        <v>300</v>
      </c>
      <c r="F521" s="9">
        <f t="shared" si="182"/>
        <v>0</v>
      </c>
      <c r="G521" s="9">
        <v>100</v>
      </c>
      <c r="H521" s="9"/>
      <c r="I521" s="9">
        <v>140</v>
      </c>
      <c r="J521" s="9"/>
      <c r="K521" s="9">
        <v>60</v>
      </c>
      <c r="L521" s="9"/>
      <c r="M521" s="9"/>
    </row>
    <row r="522" spans="1:13" ht="20.25" customHeight="1">
      <c r="A522" s="28">
        <v>7</v>
      </c>
      <c r="B522" s="145" t="s">
        <v>311</v>
      </c>
      <c r="C522" s="9" t="s">
        <v>89</v>
      </c>
      <c r="D522" s="9" t="s">
        <v>241</v>
      </c>
      <c r="E522" s="9">
        <f t="shared" si="181"/>
        <v>335</v>
      </c>
      <c r="F522" s="9">
        <f t="shared" si="182"/>
        <v>0</v>
      </c>
      <c r="G522" s="9">
        <f>SUM(G523:G524)</f>
        <v>65</v>
      </c>
      <c r="H522" s="9">
        <f>SUM(H523:H524)</f>
        <v>0</v>
      </c>
      <c r="I522" s="9">
        <f>SUM(I523:I524)</f>
        <v>230</v>
      </c>
      <c r="J522" s="9">
        <f>SUM(J523:J524)</f>
        <v>0</v>
      </c>
      <c r="K522" s="9">
        <f>SUM(K523:K524)</f>
        <v>40</v>
      </c>
      <c r="L522" s="9"/>
      <c r="M522" s="9"/>
    </row>
    <row r="523" spans="1:13" ht="20.25" customHeight="1">
      <c r="A523" s="28"/>
      <c r="B523" s="145"/>
      <c r="C523" s="9"/>
      <c r="D523" s="9">
        <v>2013</v>
      </c>
      <c r="E523" s="9">
        <f t="shared" si="181"/>
        <v>145</v>
      </c>
      <c r="F523" s="9">
        <f t="shared" si="182"/>
        <v>0</v>
      </c>
      <c r="G523" s="9"/>
      <c r="H523" s="9"/>
      <c r="I523" s="9">
        <v>145</v>
      </c>
      <c r="J523" s="9"/>
      <c r="K523" s="9"/>
      <c r="L523" s="9"/>
      <c r="M523" s="9"/>
    </row>
    <row r="524" spans="1:13" ht="62.25" customHeight="1">
      <c r="A524" s="28"/>
      <c r="B524" s="145"/>
      <c r="C524" s="9"/>
      <c r="D524" s="9">
        <v>2014</v>
      </c>
      <c r="E524" s="9">
        <f t="shared" si="181"/>
        <v>190</v>
      </c>
      <c r="F524" s="9">
        <f t="shared" si="182"/>
        <v>0</v>
      </c>
      <c r="G524" s="9">
        <v>65</v>
      </c>
      <c r="H524" s="9"/>
      <c r="I524" s="9">
        <v>85</v>
      </c>
      <c r="J524" s="9"/>
      <c r="K524" s="9">
        <v>40</v>
      </c>
      <c r="L524" s="9"/>
      <c r="M524" s="9"/>
    </row>
    <row r="525" spans="1:13" ht="20.25" customHeight="1">
      <c r="A525" s="28">
        <v>8</v>
      </c>
      <c r="B525" s="9" t="s">
        <v>312</v>
      </c>
      <c r="C525" s="9" t="s">
        <v>89</v>
      </c>
      <c r="D525" s="9" t="s">
        <v>241</v>
      </c>
      <c r="E525" s="9">
        <f>SUM(E526:E528)</f>
        <v>540</v>
      </c>
      <c r="F525" s="9">
        <f t="shared" si="182"/>
        <v>0</v>
      </c>
      <c r="G525" s="9">
        <f>SUM(G526:G527)</f>
        <v>0</v>
      </c>
      <c r="H525" s="9">
        <f>SUM(H526:H527)</f>
        <v>0</v>
      </c>
      <c r="I525" s="9">
        <f>SUM(I526:I527)</f>
        <v>280</v>
      </c>
      <c r="J525" s="9">
        <f>SUM(J526:J527)</f>
        <v>0</v>
      </c>
      <c r="K525" s="9">
        <f>SUM(K526:K527)</f>
        <v>0</v>
      </c>
      <c r="L525" s="9"/>
      <c r="M525" s="9"/>
    </row>
    <row r="526" spans="1:13" ht="20.25" customHeight="1">
      <c r="A526" s="28"/>
      <c r="B526" s="28"/>
      <c r="C526" s="28"/>
      <c r="D526" s="9">
        <v>2013</v>
      </c>
      <c r="E526" s="9">
        <f t="shared" si="181"/>
        <v>0</v>
      </c>
      <c r="F526" s="9">
        <f t="shared" si="182"/>
        <v>0</v>
      </c>
      <c r="G526" s="9"/>
      <c r="H526" s="9"/>
      <c r="I526" s="9"/>
      <c r="J526" s="9"/>
      <c r="K526" s="9"/>
      <c r="L526" s="9"/>
      <c r="M526" s="9"/>
    </row>
    <row r="527" spans="1:13" ht="63.75" customHeight="1">
      <c r="A527" s="28"/>
      <c r="B527" s="28"/>
      <c r="C527" s="28"/>
      <c r="D527" s="9">
        <v>2014</v>
      </c>
      <c r="E527" s="9">
        <f t="shared" si="181"/>
        <v>280</v>
      </c>
      <c r="F527" s="9">
        <f t="shared" si="182"/>
        <v>0</v>
      </c>
      <c r="G527" s="9"/>
      <c r="H527" s="9"/>
      <c r="I527" s="9">
        <v>280</v>
      </c>
      <c r="J527" s="9"/>
      <c r="K527" s="9"/>
      <c r="L527" s="9"/>
      <c r="M527" s="9"/>
    </row>
    <row r="528" spans="1:13" s="14" customFormat="1" ht="60.75" customHeight="1">
      <c r="A528" s="52"/>
      <c r="B528" s="9"/>
      <c r="C528" s="9"/>
      <c r="D528" s="9">
        <v>2015</v>
      </c>
      <c r="E528" s="9">
        <f>G528+I528+K528</f>
        <v>260</v>
      </c>
      <c r="F528" s="9">
        <f>H528+J528+L528</f>
        <v>15.44</v>
      </c>
      <c r="G528" s="9">
        <v>85</v>
      </c>
      <c r="H528" s="9"/>
      <c r="I528" s="9">
        <v>125</v>
      </c>
      <c r="J528" s="9">
        <v>15.44</v>
      </c>
      <c r="K528" s="9">
        <v>50</v>
      </c>
      <c r="L528" s="9"/>
      <c r="M528" s="9"/>
    </row>
    <row r="529" spans="1:13" ht="20.25" customHeight="1">
      <c r="A529" s="9">
        <v>9</v>
      </c>
      <c r="B529" s="9" t="s">
        <v>313</v>
      </c>
      <c r="C529" s="9" t="s">
        <v>89</v>
      </c>
      <c r="D529" s="9" t="s">
        <v>241</v>
      </c>
      <c r="E529" s="9">
        <f>SUM(E530:E532)</f>
        <v>750</v>
      </c>
      <c r="F529" s="9">
        <f t="shared" si="182"/>
        <v>0</v>
      </c>
      <c r="G529" s="9">
        <f>SUM(G530:G531)</f>
        <v>0</v>
      </c>
      <c r="H529" s="9">
        <f>SUM(H530:H531)</f>
        <v>0</v>
      </c>
      <c r="I529" s="9">
        <f>SUM(I530:I531)</f>
        <v>225</v>
      </c>
      <c r="J529" s="9">
        <f>SUM(J530:J531)</f>
        <v>0</v>
      </c>
      <c r="K529" s="9">
        <f>SUM(K530:K531)</f>
        <v>0</v>
      </c>
      <c r="L529" s="9"/>
      <c r="M529" s="9"/>
    </row>
    <row r="530" spans="1:13" ht="20.25" customHeight="1">
      <c r="A530" s="9"/>
      <c r="B530" s="9"/>
      <c r="C530" s="9"/>
      <c r="D530" s="9">
        <v>2013</v>
      </c>
      <c r="E530" s="9">
        <f t="shared" si="181"/>
        <v>0</v>
      </c>
      <c r="F530" s="9">
        <f t="shared" si="182"/>
        <v>0</v>
      </c>
      <c r="G530" s="9"/>
      <c r="H530" s="9"/>
      <c r="I530" s="9"/>
      <c r="J530" s="9"/>
      <c r="K530" s="9"/>
      <c r="L530" s="9"/>
      <c r="M530" s="9"/>
    </row>
    <row r="531" spans="1:13" ht="78" customHeight="1">
      <c r="A531" s="9"/>
      <c r="B531" s="9"/>
      <c r="C531" s="9"/>
      <c r="D531" s="9">
        <v>2014</v>
      </c>
      <c r="E531" s="9">
        <f t="shared" si="181"/>
        <v>225</v>
      </c>
      <c r="F531" s="9">
        <f t="shared" si="182"/>
        <v>0</v>
      </c>
      <c r="G531" s="9"/>
      <c r="H531" s="9"/>
      <c r="I531" s="9">
        <v>225</v>
      </c>
      <c r="J531" s="9"/>
      <c r="K531" s="9"/>
      <c r="L531" s="9"/>
      <c r="M531" s="9"/>
    </row>
    <row r="532" spans="1:13" s="14" customFormat="1" ht="48" customHeight="1">
      <c r="A532" s="28"/>
      <c r="B532" s="9"/>
      <c r="C532" s="9"/>
      <c r="D532" s="9">
        <v>2015</v>
      </c>
      <c r="E532" s="9">
        <f>G532+I532+K532</f>
        <v>525</v>
      </c>
      <c r="F532" s="9"/>
      <c r="G532" s="9">
        <v>175</v>
      </c>
      <c r="H532" s="9"/>
      <c r="I532" s="9">
        <v>245</v>
      </c>
      <c r="J532" s="9"/>
      <c r="K532" s="9">
        <v>105</v>
      </c>
      <c r="L532" s="9"/>
      <c r="M532" s="9"/>
    </row>
    <row r="533" spans="1:13" ht="20.25" customHeight="1">
      <c r="A533" s="28">
        <v>10</v>
      </c>
      <c r="B533" s="9" t="s">
        <v>314</v>
      </c>
      <c r="C533" s="9" t="s">
        <v>89</v>
      </c>
      <c r="D533" s="9" t="s">
        <v>241</v>
      </c>
      <c r="E533" s="9">
        <f>SUM(E534:E536)</f>
        <v>2690</v>
      </c>
      <c r="F533" s="9">
        <f t="shared" si="182"/>
        <v>0</v>
      </c>
      <c r="G533" s="9">
        <f>SUM(G534:G535)</f>
        <v>0</v>
      </c>
      <c r="H533" s="9">
        <f>SUM(H534:H535)</f>
        <v>0</v>
      </c>
      <c r="I533" s="9">
        <f>SUM(I534:I535)</f>
        <v>1040</v>
      </c>
      <c r="J533" s="9">
        <f>SUM(J534:J535)</f>
        <v>0</v>
      </c>
      <c r="K533" s="9">
        <f>SUM(K534:K535)</f>
        <v>0</v>
      </c>
      <c r="L533" s="9"/>
      <c r="M533" s="9"/>
    </row>
    <row r="534" spans="1:13" ht="20.25" customHeight="1">
      <c r="A534" s="28"/>
      <c r="B534" s="28"/>
      <c r="C534" s="28"/>
      <c r="D534" s="9">
        <v>2013</v>
      </c>
      <c r="E534" s="9">
        <f t="shared" si="181"/>
        <v>0</v>
      </c>
      <c r="F534" s="9">
        <f t="shared" si="182"/>
        <v>0</v>
      </c>
      <c r="G534" s="9"/>
      <c r="H534" s="9"/>
      <c r="I534" s="9"/>
      <c r="J534" s="9"/>
      <c r="K534" s="9"/>
      <c r="L534" s="9"/>
      <c r="M534" s="9"/>
    </row>
    <row r="535" spans="1:13" ht="85.5" customHeight="1">
      <c r="A535" s="28"/>
      <c r="B535" s="28"/>
      <c r="C535" s="28"/>
      <c r="D535" s="9">
        <v>2014</v>
      </c>
      <c r="E535" s="9">
        <f t="shared" si="181"/>
        <v>1040</v>
      </c>
      <c r="F535" s="9">
        <f t="shared" si="182"/>
        <v>0</v>
      </c>
      <c r="G535" s="9"/>
      <c r="H535" s="9"/>
      <c r="I535" s="9">
        <v>1040</v>
      </c>
      <c r="J535" s="9"/>
      <c r="K535" s="9"/>
      <c r="L535" s="9"/>
      <c r="M535" s="9"/>
    </row>
    <row r="536" spans="1:13" s="14" customFormat="1" ht="56.25" customHeight="1">
      <c r="A536" s="52"/>
      <c r="B536" s="9"/>
      <c r="C536" s="9"/>
      <c r="D536" s="9">
        <v>2015</v>
      </c>
      <c r="E536" s="9">
        <f>G536+I536+K536</f>
        <v>1650</v>
      </c>
      <c r="F536" s="9">
        <f>H536+J536+L536</f>
        <v>0</v>
      </c>
      <c r="G536" s="9">
        <v>550</v>
      </c>
      <c r="H536" s="9"/>
      <c r="I536" s="9">
        <v>770</v>
      </c>
      <c r="J536" s="9"/>
      <c r="K536" s="9">
        <v>330</v>
      </c>
      <c r="L536" s="9"/>
      <c r="M536" s="9"/>
    </row>
    <row r="537" spans="1:13" ht="20.25" customHeight="1">
      <c r="A537" s="9">
        <v>11</v>
      </c>
      <c r="B537" s="72" t="s">
        <v>315</v>
      </c>
      <c r="C537" s="9" t="s">
        <v>89</v>
      </c>
      <c r="D537" s="9" t="s">
        <v>241</v>
      </c>
      <c r="E537" s="9">
        <f t="shared" si="181"/>
        <v>800</v>
      </c>
      <c r="F537" s="9">
        <f t="shared" si="182"/>
        <v>382.4</v>
      </c>
      <c r="G537" s="9">
        <f>SUM(G538:G539)</f>
        <v>400</v>
      </c>
      <c r="H537" s="9">
        <f>SUM(H538:H539)</f>
        <v>0</v>
      </c>
      <c r="I537" s="9">
        <f>SUM(I538:I539)</f>
        <v>400</v>
      </c>
      <c r="J537" s="9">
        <f>SUM(J538:J539)</f>
        <v>382.4</v>
      </c>
      <c r="K537" s="9"/>
      <c r="L537" s="9"/>
      <c r="M537" s="9"/>
    </row>
    <row r="538" spans="1:13" ht="20.25" customHeight="1">
      <c r="A538" s="9"/>
      <c r="B538" s="72"/>
      <c r="C538" s="9"/>
      <c r="D538" s="9">
        <v>2013</v>
      </c>
      <c r="E538" s="9">
        <f t="shared" si="181"/>
        <v>0</v>
      </c>
      <c r="F538" s="9">
        <f t="shared" si="182"/>
        <v>0</v>
      </c>
      <c r="G538" s="9"/>
      <c r="H538" s="9"/>
      <c r="I538" s="9"/>
      <c r="J538" s="9"/>
      <c r="K538" s="9"/>
      <c r="L538" s="9"/>
      <c r="M538" s="9"/>
    </row>
    <row r="539" spans="1:13" ht="82.5" customHeight="1">
      <c r="A539" s="9"/>
      <c r="B539" s="72"/>
      <c r="C539" s="9"/>
      <c r="D539" s="9">
        <v>2014</v>
      </c>
      <c r="E539" s="9">
        <f t="shared" si="181"/>
        <v>800</v>
      </c>
      <c r="F539" s="9">
        <f t="shared" si="182"/>
        <v>382.4</v>
      </c>
      <c r="G539" s="9">
        <v>400</v>
      </c>
      <c r="H539" s="9"/>
      <c r="I539" s="9">
        <v>400</v>
      </c>
      <c r="J539" s="9">
        <v>382.4</v>
      </c>
      <c r="K539" s="9"/>
      <c r="L539" s="9"/>
      <c r="M539" s="9"/>
    </row>
    <row r="540" spans="1:13" ht="59.25" customHeight="1">
      <c r="A540" s="28"/>
      <c r="B540" s="146" t="s">
        <v>316</v>
      </c>
      <c r="C540" s="147" t="s">
        <v>89</v>
      </c>
      <c r="D540" s="133" t="s">
        <v>22</v>
      </c>
      <c r="E540" s="132">
        <f>E541</f>
        <v>350</v>
      </c>
      <c r="F540" s="132">
        <f aca="true" t="shared" si="186" ref="F540:L540">F541</f>
        <v>15.44</v>
      </c>
      <c r="G540" s="132">
        <f t="shared" si="186"/>
        <v>0</v>
      </c>
      <c r="H540" s="132">
        <f t="shared" si="186"/>
        <v>0</v>
      </c>
      <c r="I540" s="132">
        <f t="shared" si="186"/>
        <v>350</v>
      </c>
      <c r="J540" s="132">
        <f t="shared" si="186"/>
        <v>15.44</v>
      </c>
      <c r="K540" s="132">
        <f t="shared" si="186"/>
        <v>0</v>
      </c>
      <c r="L540" s="132">
        <f t="shared" si="186"/>
        <v>0</v>
      </c>
      <c r="M540" s="28"/>
    </row>
    <row r="541" spans="1:13" s="14" customFormat="1" ht="50.25" customHeight="1">
      <c r="A541" s="28"/>
      <c r="B541" s="146"/>
      <c r="C541" s="147"/>
      <c r="D541" s="132">
        <v>2015</v>
      </c>
      <c r="E541" s="132">
        <f>G541+I541+K541</f>
        <v>350</v>
      </c>
      <c r="F541" s="132">
        <f>H541+J541+L541</f>
        <v>15.44</v>
      </c>
      <c r="G541" s="132"/>
      <c r="H541" s="132"/>
      <c r="I541" s="132">
        <v>350</v>
      </c>
      <c r="J541" s="132">
        <v>15.44</v>
      </c>
      <c r="K541" s="132"/>
      <c r="L541" s="132"/>
      <c r="M541" s="28"/>
    </row>
    <row r="542" spans="1:13" ht="51.75" customHeight="1">
      <c r="A542" s="28"/>
      <c r="B542" s="146" t="s">
        <v>317</v>
      </c>
      <c r="C542" s="147" t="s">
        <v>89</v>
      </c>
      <c r="D542" s="133" t="s">
        <v>22</v>
      </c>
      <c r="E542" s="132">
        <f>E543</f>
        <v>230</v>
      </c>
      <c r="F542" s="132">
        <f aca="true" t="shared" si="187" ref="F542:L542">F543</f>
        <v>15.44</v>
      </c>
      <c r="G542" s="132">
        <f t="shared" si="187"/>
        <v>0</v>
      </c>
      <c r="H542" s="132">
        <f t="shared" si="187"/>
        <v>0</v>
      </c>
      <c r="I542" s="132">
        <f t="shared" si="187"/>
        <v>230</v>
      </c>
      <c r="J542" s="132">
        <f t="shared" si="187"/>
        <v>15.44</v>
      </c>
      <c r="K542" s="132">
        <f t="shared" si="187"/>
        <v>0</v>
      </c>
      <c r="L542" s="132">
        <f t="shared" si="187"/>
        <v>0</v>
      </c>
      <c r="M542" s="28"/>
    </row>
    <row r="543" spans="1:13" s="14" customFormat="1" ht="49.5" customHeight="1">
      <c r="A543" s="28"/>
      <c r="B543" s="146"/>
      <c r="C543" s="147"/>
      <c r="D543" s="132">
        <v>2015</v>
      </c>
      <c r="E543" s="132">
        <f>G543+I543+K543</f>
        <v>230</v>
      </c>
      <c r="F543" s="132">
        <f>H543+J543+L543</f>
        <v>15.44</v>
      </c>
      <c r="G543" s="132"/>
      <c r="H543" s="132"/>
      <c r="I543" s="132">
        <v>230</v>
      </c>
      <c r="J543" s="132">
        <v>15.44</v>
      </c>
      <c r="K543" s="132"/>
      <c r="L543" s="132"/>
      <c r="M543" s="28"/>
    </row>
    <row r="544" spans="1:13" ht="48.75" customHeight="1">
      <c r="A544" s="28"/>
      <c r="B544" s="146" t="s">
        <v>318</v>
      </c>
      <c r="C544" s="147" t="s">
        <v>89</v>
      </c>
      <c r="D544" s="133" t="s">
        <v>22</v>
      </c>
      <c r="E544" s="132">
        <f>E545</f>
        <v>1050</v>
      </c>
      <c r="F544" s="132">
        <f aca="true" t="shared" si="188" ref="F544:L544">F545</f>
        <v>15.44</v>
      </c>
      <c r="G544" s="132">
        <f t="shared" si="188"/>
        <v>0</v>
      </c>
      <c r="H544" s="132">
        <f t="shared" si="188"/>
        <v>0</v>
      </c>
      <c r="I544" s="132">
        <f t="shared" si="188"/>
        <v>1050</v>
      </c>
      <c r="J544" s="132">
        <f t="shared" si="188"/>
        <v>15.44</v>
      </c>
      <c r="K544" s="132">
        <f t="shared" si="188"/>
        <v>0</v>
      </c>
      <c r="L544" s="132">
        <f t="shared" si="188"/>
        <v>0</v>
      </c>
      <c r="M544" s="28"/>
    </row>
    <row r="545" spans="1:13" s="14" customFormat="1" ht="63.75" customHeight="1">
      <c r="A545" s="28"/>
      <c r="B545" s="146"/>
      <c r="C545" s="147"/>
      <c r="D545" s="132">
        <v>2015</v>
      </c>
      <c r="E545" s="132">
        <f>G545+I545+K545</f>
        <v>1050</v>
      </c>
      <c r="F545" s="132">
        <f>H545+J545+L545</f>
        <v>15.44</v>
      </c>
      <c r="G545" s="132"/>
      <c r="H545" s="132"/>
      <c r="I545" s="132">
        <v>1050</v>
      </c>
      <c r="J545" s="132">
        <v>15.44</v>
      </c>
      <c r="K545" s="132"/>
      <c r="L545" s="132"/>
      <c r="M545" s="28"/>
    </row>
    <row r="546" spans="1:13" ht="82.5" customHeight="1">
      <c r="A546" s="28"/>
      <c r="B546" s="148" t="s">
        <v>319</v>
      </c>
      <c r="C546" s="147" t="s">
        <v>89</v>
      </c>
      <c r="D546" s="133" t="s">
        <v>22</v>
      </c>
      <c r="E546" s="132">
        <f>E547</f>
        <v>170</v>
      </c>
      <c r="F546" s="132">
        <f aca="true" t="shared" si="189" ref="F546:L546">F547</f>
        <v>15.44</v>
      </c>
      <c r="G546" s="132">
        <f t="shared" si="189"/>
        <v>0</v>
      </c>
      <c r="H546" s="132">
        <f t="shared" si="189"/>
        <v>0</v>
      </c>
      <c r="I546" s="132">
        <f t="shared" si="189"/>
        <v>170</v>
      </c>
      <c r="J546" s="132">
        <f t="shared" si="189"/>
        <v>15.44</v>
      </c>
      <c r="K546" s="132">
        <f t="shared" si="189"/>
        <v>0</v>
      </c>
      <c r="L546" s="132">
        <f t="shared" si="189"/>
        <v>0</v>
      </c>
      <c r="M546" s="28"/>
    </row>
    <row r="547" spans="1:13" s="14" customFormat="1" ht="82.5" customHeight="1">
      <c r="A547" s="28"/>
      <c r="B547" s="148"/>
      <c r="C547" s="147"/>
      <c r="D547" s="132">
        <v>2015</v>
      </c>
      <c r="E547" s="132">
        <f>G547+I547+K547</f>
        <v>170</v>
      </c>
      <c r="F547" s="132">
        <f>H547+J547+L547</f>
        <v>15.44</v>
      </c>
      <c r="G547" s="132"/>
      <c r="H547" s="132"/>
      <c r="I547" s="132">
        <v>170</v>
      </c>
      <c r="J547" s="132">
        <v>15.44</v>
      </c>
      <c r="K547" s="132"/>
      <c r="L547" s="132"/>
      <c r="M547" s="28"/>
    </row>
    <row r="548" spans="1:13" ht="56.25" customHeight="1">
      <c r="A548" s="28"/>
      <c r="B548" s="148" t="s">
        <v>320</v>
      </c>
      <c r="C548" s="147" t="s">
        <v>89</v>
      </c>
      <c r="D548" s="133" t="s">
        <v>22</v>
      </c>
      <c r="E548" s="132">
        <f>E549</f>
        <v>450</v>
      </c>
      <c r="F548" s="132">
        <f aca="true" t="shared" si="190" ref="F548:K548">F549</f>
        <v>15.44</v>
      </c>
      <c r="G548" s="132">
        <f t="shared" si="190"/>
        <v>0</v>
      </c>
      <c r="H548" s="132">
        <f t="shared" si="190"/>
        <v>0</v>
      </c>
      <c r="I548" s="132">
        <f t="shared" si="190"/>
        <v>450</v>
      </c>
      <c r="J548" s="132">
        <f t="shared" si="190"/>
        <v>15.44</v>
      </c>
      <c r="K548" s="132">
        <f t="shared" si="190"/>
        <v>0</v>
      </c>
      <c r="L548" s="132">
        <f>L549</f>
        <v>0</v>
      </c>
      <c r="M548" s="28"/>
    </row>
    <row r="549" spans="1:13" s="14" customFormat="1" ht="61.5" customHeight="1">
      <c r="A549" s="28"/>
      <c r="B549" s="148"/>
      <c r="C549" s="147"/>
      <c r="D549" s="132">
        <v>2015</v>
      </c>
      <c r="E549" s="132">
        <f>G549+I549+K549</f>
        <v>450</v>
      </c>
      <c r="F549" s="132">
        <f>H549+J549+L549</f>
        <v>15.44</v>
      </c>
      <c r="G549" s="132"/>
      <c r="H549" s="132"/>
      <c r="I549" s="132">
        <v>450</v>
      </c>
      <c r="J549" s="132">
        <v>15.44</v>
      </c>
      <c r="K549" s="132"/>
      <c r="L549" s="132"/>
      <c r="M549" s="28"/>
    </row>
    <row r="550" spans="1:13" ht="82.5" customHeight="1">
      <c r="A550" s="28"/>
      <c r="B550" s="148" t="s">
        <v>321</v>
      </c>
      <c r="C550" s="147" t="s">
        <v>89</v>
      </c>
      <c r="D550" s="133" t="s">
        <v>22</v>
      </c>
      <c r="E550" s="132">
        <f>E551</f>
        <v>230</v>
      </c>
      <c r="F550" s="132">
        <f aca="true" t="shared" si="191" ref="F550:L550">F551</f>
        <v>15.44</v>
      </c>
      <c r="G550" s="132">
        <f t="shared" si="191"/>
        <v>0</v>
      </c>
      <c r="H550" s="132">
        <f t="shared" si="191"/>
        <v>0</v>
      </c>
      <c r="I550" s="132">
        <f t="shared" si="191"/>
        <v>230</v>
      </c>
      <c r="J550" s="132">
        <f t="shared" si="191"/>
        <v>15.44</v>
      </c>
      <c r="K550" s="132">
        <f t="shared" si="191"/>
        <v>0</v>
      </c>
      <c r="L550" s="132">
        <f t="shared" si="191"/>
        <v>0</v>
      </c>
      <c r="M550" s="28"/>
    </row>
    <row r="551" spans="1:13" s="14" customFormat="1" ht="56.25" customHeight="1">
      <c r="A551" s="28"/>
      <c r="B551" s="148"/>
      <c r="C551" s="147"/>
      <c r="D551" s="132">
        <v>2015</v>
      </c>
      <c r="E551" s="132">
        <f>G551+I551+K551</f>
        <v>230</v>
      </c>
      <c r="F551" s="132">
        <f>H551+J551+L551</f>
        <v>15.44</v>
      </c>
      <c r="G551" s="132"/>
      <c r="H551" s="132"/>
      <c r="I551" s="132">
        <v>230</v>
      </c>
      <c r="J551" s="132">
        <v>15.44</v>
      </c>
      <c r="K551" s="132"/>
      <c r="L551" s="132"/>
      <c r="M551" s="28"/>
    </row>
    <row r="552" spans="1:13" ht="52.5" customHeight="1">
      <c r="A552" s="28"/>
      <c r="B552" s="148" t="s">
        <v>322</v>
      </c>
      <c r="C552" s="147" t="s">
        <v>89</v>
      </c>
      <c r="D552" s="133" t="s">
        <v>22</v>
      </c>
      <c r="E552" s="132">
        <f aca="true" t="shared" si="192" ref="E552:E553">SUM(G552:M552)</f>
        <v>340</v>
      </c>
      <c r="F552" s="132"/>
      <c r="G552" s="132">
        <f>SUM(G553:G553)</f>
        <v>0</v>
      </c>
      <c r="H552" s="132"/>
      <c r="I552" s="132">
        <f>SUM(I553:I553)</f>
        <v>340</v>
      </c>
      <c r="J552" s="132"/>
      <c r="K552" s="132">
        <f>SUM(K553:K553)</f>
        <v>0</v>
      </c>
      <c r="L552" s="132"/>
      <c r="M552" s="28"/>
    </row>
    <row r="553" spans="1:13" s="14" customFormat="1" ht="49.5" customHeight="1">
      <c r="A553" s="28"/>
      <c r="B553" s="148"/>
      <c r="C553" s="147"/>
      <c r="D553" s="132">
        <v>2015</v>
      </c>
      <c r="E553" s="132">
        <f t="shared" si="192"/>
        <v>340</v>
      </c>
      <c r="F553" s="132"/>
      <c r="G553" s="132"/>
      <c r="H553" s="132"/>
      <c r="I553" s="132">
        <v>340</v>
      </c>
      <c r="J553" s="132"/>
      <c r="K553" s="132"/>
      <c r="L553" s="132"/>
      <c r="M553" s="28"/>
    </row>
    <row r="554" spans="1:13" ht="55.5" customHeight="1">
      <c r="A554" s="28"/>
      <c r="B554" s="146" t="s">
        <v>323</v>
      </c>
      <c r="C554" s="147" t="s">
        <v>89</v>
      </c>
      <c r="D554" s="133" t="s">
        <v>22</v>
      </c>
      <c r="E554" s="132">
        <f aca="true" t="shared" si="193" ref="E554:E555">SUM(G554:M554)</f>
        <v>980</v>
      </c>
      <c r="F554" s="132"/>
      <c r="G554" s="132">
        <f>SUM(G555:G555)</f>
        <v>0</v>
      </c>
      <c r="H554" s="132"/>
      <c r="I554" s="132">
        <f>SUM(I555:I555)</f>
        <v>980</v>
      </c>
      <c r="J554" s="132"/>
      <c r="K554" s="132">
        <f>SUM(K555:K555)</f>
        <v>0</v>
      </c>
      <c r="L554" s="132"/>
      <c r="M554" s="28"/>
    </row>
    <row r="555" spans="1:13" s="14" customFormat="1" ht="82.5" customHeight="1">
      <c r="A555" s="28"/>
      <c r="B555" s="146"/>
      <c r="C555" s="147"/>
      <c r="D555" s="132">
        <v>2015</v>
      </c>
      <c r="E555" s="132">
        <f t="shared" si="193"/>
        <v>980</v>
      </c>
      <c r="F555" s="132"/>
      <c r="G555" s="132"/>
      <c r="H555" s="132"/>
      <c r="I555" s="132">
        <v>980</v>
      </c>
      <c r="J555" s="132"/>
      <c r="K555" s="132"/>
      <c r="L555" s="132"/>
      <c r="M555" s="28"/>
    </row>
    <row r="556" spans="1:13" ht="42.75" customHeight="1">
      <c r="A556" s="7" t="s">
        <v>119</v>
      </c>
      <c r="B556" s="7" t="s">
        <v>324</v>
      </c>
      <c r="C556" s="7"/>
      <c r="D556" s="67" t="s">
        <v>22</v>
      </c>
      <c r="E556" s="9">
        <f>SUM(E557:E559)</f>
        <v>89127.44</v>
      </c>
      <c r="F556" s="9">
        <f aca="true" t="shared" si="194" ref="F556:L556">SUM(F557:F559)</f>
        <v>6935.6</v>
      </c>
      <c r="G556" s="9">
        <f t="shared" si="194"/>
        <v>67574.096</v>
      </c>
      <c r="H556" s="9">
        <f t="shared" si="194"/>
        <v>6052.1</v>
      </c>
      <c r="I556" s="9">
        <f t="shared" si="194"/>
        <v>17915.344</v>
      </c>
      <c r="J556" s="9">
        <f t="shared" si="194"/>
        <v>875.5</v>
      </c>
      <c r="K556" s="9">
        <f t="shared" si="194"/>
        <v>3638</v>
      </c>
      <c r="L556" s="9">
        <f t="shared" si="194"/>
        <v>8</v>
      </c>
      <c r="M556" s="7"/>
    </row>
    <row r="557" spans="1:13" ht="42.75" customHeight="1">
      <c r="A557" s="7"/>
      <c r="B557" s="7"/>
      <c r="C557" s="7"/>
      <c r="D557" s="67" t="s">
        <v>23</v>
      </c>
      <c r="E557" s="149">
        <f>G557+I557+K557</f>
        <v>20545.44</v>
      </c>
      <c r="F557" s="149">
        <f>H557+J557+L557</f>
        <v>5661.6</v>
      </c>
      <c r="G557" s="138">
        <f>G561+G564+G567+G571+G574+G577+G580+G583+G586+G589+G600+G603+G607+G613+G616+G619+G627</f>
        <v>12756.096</v>
      </c>
      <c r="H557" s="138">
        <f aca="true" t="shared" si="195" ref="H557:L557">H561+H564+H567+H571+H574+H577+H580+H583+H586+H589+H600+H603+H607+H613+H616+H619+H627</f>
        <v>5423.6</v>
      </c>
      <c r="I557" s="138">
        <f t="shared" si="195"/>
        <v>7701.344</v>
      </c>
      <c r="J557" s="138">
        <f t="shared" si="195"/>
        <v>230</v>
      </c>
      <c r="K557" s="138">
        <f t="shared" si="195"/>
        <v>88</v>
      </c>
      <c r="L557" s="138">
        <f t="shared" si="195"/>
        <v>8</v>
      </c>
      <c r="M557" s="7"/>
    </row>
    <row r="558" spans="1:13" ht="42.75" customHeight="1">
      <c r="A558" s="7"/>
      <c r="B558" s="7"/>
      <c r="C558" s="7"/>
      <c r="D558" s="67" t="s">
        <v>24</v>
      </c>
      <c r="E558" s="9">
        <f aca="true" t="shared" si="196" ref="E558:F575">G558+I558+K558</f>
        <v>31380</v>
      </c>
      <c r="F558" s="9">
        <f t="shared" si="196"/>
        <v>1021.3</v>
      </c>
      <c r="G558" s="138">
        <f>G562+G565+G568+G572+G575+G578+G581+G584+G587+G590+G601+G604+G608+G614+G617+G620+G624+G628</f>
        <v>24216</v>
      </c>
      <c r="H558" s="138">
        <f aca="true" t="shared" si="197" ref="H558:L558">H562+H565+H568+H572+H575+H578+H581+H584+H587+H590+H601+H604+H608+H614+H617+H620+H624+H628</f>
        <v>628.5</v>
      </c>
      <c r="I558" s="138">
        <f t="shared" si="197"/>
        <v>4364</v>
      </c>
      <c r="J558" s="138">
        <f t="shared" si="197"/>
        <v>392.79999999999995</v>
      </c>
      <c r="K558" s="138">
        <f t="shared" si="197"/>
        <v>2800</v>
      </c>
      <c r="L558" s="138">
        <f t="shared" si="197"/>
        <v>0</v>
      </c>
      <c r="M558" s="7"/>
    </row>
    <row r="559" spans="1:13" ht="42" customHeight="1">
      <c r="A559" s="7"/>
      <c r="B559" s="7"/>
      <c r="C559" s="7"/>
      <c r="D559" s="67" t="s">
        <v>25</v>
      </c>
      <c r="E559" s="149">
        <f>G559+I559+K559</f>
        <v>37202</v>
      </c>
      <c r="F559" s="149">
        <f>H559+J559+L559</f>
        <v>252.70000000000002</v>
      </c>
      <c r="G559" s="138">
        <f>G569+G592+G594+G596+G598+G605+G609+G611+G621+G625</f>
        <v>30602</v>
      </c>
      <c r="H559" s="138">
        <f aca="true" t="shared" si="198" ref="H559:L559">H569+H592+H594+H596+H598+H605+H609+H611+H621+H625</f>
        <v>0</v>
      </c>
      <c r="I559" s="138">
        <f t="shared" si="198"/>
        <v>5850</v>
      </c>
      <c r="J559" s="138">
        <f t="shared" si="198"/>
        <v>252.70000000000002</v>
      </c>
      <c r="K559" s="138">
        <f t="shared" si="198"/>
        <v>750</v>
      </c>
      <c r="L559" s="138">
        <f t="shared" si="198"/>
        <v>0</v>
      </c>
      <c r="M559" s="7"/>
    </row>
    <row r="560" spans="1:13" ht="42.75" customHeight="1">
      <c r="A560" s="9" t="s">
        <v>119</v>
      </c>
      <c r="B560" s="9" t="s">
        <v>325</v>
      </c>
      <c r="C560" s="9" t="s">
        <v>280</v>
      </c>
      <c r="D560" s="67" t="s">
        <v>22</v>
      </c>
      <c r="E560" s="9">
        <f t="shared" si="196"/>
        <v>3720</v>
      </c>
      <c r="F560" s="9">
        <f aca="true" t="shared" si="199" ref="F560:F575">H560+J560+L560</f>
        <v>0</v>
      </c>
      <c r="G560" s="9">
        <f aca="true" t="shared" si="200" ref="G560:L560">G561+G562</f>
        <v>2700</v>
      </c>
      <c r="H560" s="9">
        <f t="shared" si="200"/>
        <v>0</v>
      </c>
      <c r="I560" s="9">
        <f t="shared" si="200"/>
        <v>1020</v>
      </c>
      <c r="J560" s="9">
        <f t="shared" si="200"/>
        <v>0</v>
      </c>
      <c r="K560" s="9">
        <f t="shared" si="200"/>
        <v>0</v>
      </c>
      <c r="L560" s="9">
        <f t="shared" si="200"/>
        <v>0</v>
      </c>
      <c r="M560" s="9"/>
    </row>
    <row r="561" spans="1:13" ht="57.75" customHeight="1">
      <c r="A561" s="9"/>
      <c r="B561" s="9"/>
      <c r="C561" s="9"/>
      <c r="D561" s="18" t="s">
        <v>23</v>
      </c>
      <c r="E561" s="9">
        <f t="shared" si="196"/>
        <v>3720</v>
      </c>
      <c r="F561" s="9">
        <f t="shared" si="199"/>
        <v>0</v>
      </c>
      <c r="G561" s="9">
        <v>2700</v>
      </c>
      <c r="H561" s="9"/>
      <c r="I561" s="9">
        <v>1020</v>
      </c>
      <c r="J561" s="9"/>
      <c r="K561" s="9"/>
      <c r="L561" s="9"/>
      <c r="M561" s="9"/>
    </row>
    <row r="562" spans="1:13" ht="58.5" customHeight="1">
      <c r="A562" s="9"/>
      <c r="B562" s="9"/>
      <c r="C562" s="9"/>
      <c r="D562" s="18" t="s">
        <v>24</v>
      </c>
      <c r="E562" s="9">
        <f t="shared" si="196"/>
        <v>0</v>
      </c>
      <c r="F562" s="9">
        <f t="shared" si="199"/>
        <v>0</v>
      </c>
      <c r="G562" s="9"/>
      <c r="H562" s="9"/>
      <c r="I562" s="9"/>
      <c r="J562" s="9"/>
      <c r="K562" s="9"/>
      <c r="L562" s="9"/>
      <c r="M562" s="9"/>
    </row>
    <row r="563" spans="1:13" ht="50.25" customHeight="1">
      <c r="A563" s="9" t="s">
        <v>119</v>
      </c>
      <c r="B563" s="9" t="s">
        <v>326</v>
      </c>
      <c r="C563" s="9" t="s">
        <v>89</v>
      </c>
      <c r="D563" s="67" t="s">
        <v>22</v>
      </c>
      <c r="E563" s="9">
        <f t="shared" si="196"/>
        <v>4200</v>
      </c>
      <c r="F563" s="9">
        <f t="shared" si="199"/>
        <v>0</v>
      </c>
      <c r="G563" s="9">
        <f aca="true" t="shared" si="201" ref="G563:L563">G564+G565</f>
        <v>3300</v>
      </c>
      <c r="H563" s="9">
        <f t="shared" si="201"/>
        <v>0</v>
      </c>
      <c r="I563" s="9">
        <f t="shared" si="201"/>
        <v>900</v>
      </c>
      <c r="J563" s="9">
        <f t="shared" si="201"/>
        <v>0</v>
      </c>
      <c r="K563" s="9">
        <f t="shared" si="201"/>
        <v>0</v>
      </c>
      <c r="L563" s="9">
        <f t="shared" si="201"/>
        <v>0</v>
      </c>
      <c r="M563" s="9" t="s">
        <v>327</v>
      </c>
    </row>
    <row r="564" spans="1:13" ht="42.75" customHeight="1">
      <c r="A564" s="9"/>
      <c r="B564" s="9"/>
      <c r="C564" s="9"/>
      <c r="D564" s="18" t="s">
        <v>23</v>
      </c>
      <c r="E564" s="9">
        <f t="shared" si="196"/>
        <v>900</v>
      </c>
      <c r="F564" s="9">
        <f t="shared" si="199"/>
        <v>0</v>
      </c>
      <c r="G564" s="9"/>
      <c r="H564" s="9"/>
      <c r="I564" s="9">
        <v>900</v>
      </c>
      <c r="J564" s="9"/>
      <c r="K564" s="9"/>
      <c r="L564" s="9"/>
      <c r="M564" s="9"/>
    </row>
    <row r="565" spans="1:13" ht="42.75" customHeight="1">
      <c r="A565" s="9"/>
      <c r="B565" s="9"/>
      <c r="C565" s="9"/>
      <c r="D565" s="18" t="s">
        <v>24</v>
      </c>
      <c r="E565" s="9">
        <f t="shared" si="196"/>
        <v>3300</v>
      </c>
      <c r="F565" s="9">
        <f t="shared" si="199"/>
        <v>0</v>
      </c>
      <c r="G565" s="9">
        <v>3300</v>
      </c>
      <c r="H565" s="9"/>
      <c r="I565" s="9"/>
      <c r="J565" s="9"/>
      <c r="K565" s="9"/>
      <c r="L565" s="9"/>
      <c r="M565" s="9"/>
    </row>
    <row r="566" spans="1:13" ht="42" customHeight="1">
      <c r="A566" s="9" t="s">
        <v>119</v>
      </c>
      <c r="B566" s="9" t="s">
        <v>328</v>
      </c>
      <c r="C566" s="9" t="s">
        <v>92</v>
      </c>
      <c r="D566" s="67" t="s">
        <v>22</v>
      </c>
      <c r="E566" s="9">
        <f>SUM(E567:E569)</f>
        <v>6000</v>
      </c>
      <c r="F566" s="9">
        <f aca="true" t="shared" si="202" ref="F566:L566">SUM(F567:F569)</f>
        <v>0</v>
      </c>
      <c r="G566" s="9">
        <f t="shared" si="202"/>
        <v>2500</v>
      </c>
      <c r="H566" s="9">
        <f t="shared" si="202"/>
        <v>0</v>
      </c>
      <c r="I566" s="9">
        <f t="shared" si="202"/>
        <v>3500</v>
      </c>
      <c r="J566" s="9">
        <f t="shared" si="202"/>
        <v>0</v>
      </c>
      <c r="K566" s="9">
        <f t="shared" si="202"/>
        <v>0</v>
      </c>
      <c r="L566" s="9">
        <f t="shared" si="202"/>
        <v>0</v>
      </c>
      <c r="M566" s="9" t="s">
        <v>327</v>
      </c>
    </row>
    <row r="567" spans="1:13" ht="36.75" customHeight="1">
      <c r="A567" s="9"/>
      <c r="B567" s="9"/>
      <c r="C567" s="9"/>
      <c r="D567" s="18" t="s">
        <v>23</v>
      </c>
      <c r="E567" s="9"/>
      <c r="F567" s="9">
        <f t="shared" si="199"/>
        <v>0</v>
      </c>
      <c r="G567" s="9"/>
      <c r="H567" s="9"/>
      <c r="I567" s="9"/>
      <c r="J567" s="9"/>
      <c r="K567" s="9"/>
      <c r="L567" s="9"/>
      <c r="M567" s="9"/>
    </row>
    <row r="568" spans="1:13" ht="42.75" customHeight="1">
      <c r="A568" s="9"/>
      <c r="B568" s="9"/>
      <c r="C568" s="9"/>
      <c r="D568" s="18" t="s">
        <v>24</v>
      </c>
      <c r="E568" s="9">
        <f t="shared" si="196"/>
        <v>1500</v>
      </c>
      <c r="F568" s="9">
        <f t="shared" si="199"/>
        <v>0</v>
      </c>
      <c r="G568" s="9"/>
      <c r="H568" s="9"/>
      <c r="I568" s="9">
        <v>1500</v>
      </c>
      <c r="J568" s="9"/>
      <c r="K568" s="9"/>
      <c r="L568" s="9"/>
      <c r="M568" s="9"/>
    </row>
    <row r="569" spans="1:13" s="14" customFormat="1" ht="42.75" customHeight="1">
      <c r="A569" s="9"/>
      <c r="B569" s="9"/>
      <c r="C569" s="9"/>
      <c r="D569" s="18" t="s">
        <v>25</v>
      </c>
      <c r="E569" s="9">
        <f>G569+I569+K569</f>
        <v>4500</v>
      </c>
      <c r="F569" s="9"/>
      <c r="G569" s="9">
        <v>2500</v>
      </c>
      <c r="H569" s="9"/>
      <c r="I569" s="9">
        <v>2000</v>
      </c>
      <c r="J569" s="9"/>
      <c r="K569" s="9"/>
      <c r="L569" s="9"/>
      <c r="M569" s="9"/>
    </row>
    <row r="570" spans="1:13" ht="42.75" customHeight="1">
      <c r="A570" s="9" t="s">
        <v>119</v>
      </c>
      <c r="B570" s="9" t="s">
        <v>329</v>
      </c>
      <c r="C570" s="9" t="s">
        <v>89</v>
      </c>
      <c r="D570" s="67" t="s">
        <v>22</v>
      </c>
      <c r="E570" s="9">
        <f t="shared" si="196"/>
        <v>4200</v>
      </c>
      <c r="F570" s="9">
        <f t="shared" si="199"/>
        <v>0</v>
      </c>
      <c r="G570" s="9">
        <f aca="true" t="shared" si="203" ref="G570:L570">G571+G572</f>
        <v>3300</v>
      </c>
      <c r="H570" s="9">
        <f t="shared" si="203"/>
        <v>0</v>
      </c>
      <c r="I570" s="9">
        <f t="shared" si="203"/>
        <v>900</v>
      </c>
      <c r="J570" s="9">
        <f t="shared" si="203"/>
        <v>0</v>
      </c>
      <c r="K570" s="9">
        <f t="shared" si="203"/>
        <v>0</v>
      </c>
      <c r="L570" s="9">
        <f t="shared" si="203"/>
        <v>0</v>
      </c>
      <c r="M570" s="9" t="s">
        <v>327</v>
      </c>
    </row>
    <row r="571" spans="1:13" ht="42.75" customHeight="1">
      <c r="A571" s="9"/>
      <c r="B571" s="9"/>
      <c r="C571" s="9"/>
      <c r="D571" s="18" t="s">
        <v>23</v>
      </c>
      <c r="E571" s="9">
        <f t="shared" si="196"/>
        <v>900</v>
      </c>
      <c r="F571" s="9">
        <f t="shared" si="199"/>
        <v>0</v>
      </c>
      <c r="G571" s="9"/>
      <c r="H571" s="9"/>
      <c r="I571" s="9">
        <v>900</v>
      </c>
      <c r="J571" s="9"/>
      <c r="K571" s="9"/>
      <c r="L571" s="9"/>
      <c r="M571" s="9"/>
    </row>
    <row r="572" spans="1:13" ht="42.75" customHeight="1">
      <c r="A572" s="9"/>
      <c r="B572" s="9"/>
      <c r="C572" s="9"/>
      <c r="D572" s="18" t="s">
        <v>24</v>
      </c>
      <c r="E572" s="9">
        <f t="shared" si="196"/>
        <v>3300</v>
      </c>
      <c r="F572" s="9">
        <f t="shared" si="199"/>
        <v>0</v>
      </c>
      <c r="G572" s="9">
        <v>3300</v>
      </c>
      <c r="H572" s="9"/>
      <c r="I572" s="9"/>
      <c r="J572" s="9"/>
      <c r="K572" s="9"/>
      <c r="L572" s="9"/>
      <c r="M572" s="9"/>
    </row>
    <row r="573" spans="1:13" ht="42.75" customHeight="1">
      <c r="A573" s="9" t="s">
        <v>119</v>
      </c>
      <c r="B573" s="9" t="s">
        <v>330</v>
      </c>
      <c r="C573" s="9" t="s">
        <v>285</v>
      </c>
      <c r="D573" s="67" t="s">
        <v>22</v>
      </c>
      <c r="E573" s="9">
        <f>SUM(E574:E575)</f>
        <v>970</v>
      </c>
      <c r="F573" s="9">
        <f aca="true" t="shared" si="204" ref="F573:L573">SUM(F574:F575)</f>
        <v>0</v>
      </c>
      <c r="G573" s="9">
        <f t="shared" si="204"/>
        <v>0</v>
      </c>
      <c r="H573" s="9">
        <f t="shared" si="204"/>
        <v>0</v>
      </c>
      <c r="I573" s="9">
        <f t="shared" si="204"/>
        <v>970</v>
      </c>
      <c r="J573" s="9">
        <f t="shared" si="204"/>
        <v>0</v>
      </c>
      <c r="K573" s="9">
        <f t="shared" si="204"/>
        <v>0</v>
      </c>
      <c r="L573" s="9">
        <f t="shared" si="204"/>
        <v>0</v>
      </c>
      <c r="M573" s="9"/>
    </row>
    <row r="574" spans="1:13" ht="42.75" customHeight="1">
      <c r="A574" s="9"/>
      <c r="B574" s="9"/>
      <c r="C574" s="9"/>
      <c r="D574" s="18" t="s">
        <v>23</v>
      </c>
      <c r="E574" s="9"/>
      <c r="F574" s="9">
        <f t="shared" si="199"/>
        <v>0</v>
      </c>
      <c r="G574" s="9"/>
      <c r="H574" s="9"/>
      <c r="I574" s="9"/>
      <c r="J574" s="9"/>
      <c r="K574" s="9"/>
      <c r="L574" s="9"/>
      <c r="M574" s="9"/>
    </row>
    <row r="575" spans="1:13" ht="42.75" customHeight="1">
      <c r="A575" s="9"/>
      <c r="B575" s="9"/>
      <c r="C575" s="9"/>
      <c r="D575" s="18" t="s">
        <v>24</v>
      </c>
      <c r="E575" s="9">
        <f t="shared" si="196"/>
        <v>970</v>
      </c>
      <c r="F575" s="9">
        <f t="shared" si="199"/>
        <v>0</v>
      </c>
      <c r="G575" s="9"/>
      <c r="H575" s="9"/>
      <c r="I575" s="9">
        <v>970</v>
      </c>
      <c r="J575" s="9"/>
      <c r="K575" s="9"/>
      <c r="L575" s="9"/>
      <c r="M575" s="9"/>
    </row>
    <row r="576" spans="1:13" ht="42.75" customHeight="1">
      <c r="A576" s="150" t="s">
        <v>331</v>
      </c>
      <c r="B576" s="150" t="s">
        <v>332</v>
      </c>
      <c r="C576" s="150" t="s">
        <v>333</v>
      </c>
      <c r="D576" s="151" t="s">
        <v>22</v>
      </c>
      <c r="E576" s="21">
        <v>3000</v>
      </c>
      <c r="F576" s="21">
        <v>230</v>
      </c>
      <c r="G576" s="21">
        <v>2400</v>
      </c>
      <c r="H576" s="21"/>
      <c r="I576" s="21">
        <v>600</v>
      </c>
      <c r="J576" s="152">
        <v>230</v>
      </c>
      <c r="K576" s="152"/>
      <c r="L576" s="152"/>
      <c r="M576" s="28"/>
    </row>
    <row r="577" spans="1:13" ht="36.75" customHeight="1">
      <c r="A577" s="150"/>
      <c r="B577" s="150"/>
      <c r="C577" s="150"/>
      <c r="D577" s="153" t="s">
        <v>23</v>
      </c>
      <c r="E577" s="21"/>
      <c r="F577" s="21">
        <f>H577+J577+L577</f>
        <v>230</v>
      </c>
      <c r="G577" s="21"/>
      <c r="H577" s="21"/>
      <c r="I577" s="21"/>
      <c r="J577" s="152">
        <v>230</v>
      </c>
      <c r="K577" s="152"/>
      <c r="L577" s="152"/>
      <c r="M577" s="28"/>
    </row>
    <row r="578" spans="1:13" ht="34.5" customHeight="1">
      <c r="A578" s="150"/>
      <c r="B578" s="150"/>
      <c r="C578" s="150"/>
      <c r="D578" s="153" t="s">
        <v>24</v>
      </c>
      <c r="E578" s="21">
        <f>SUM(F578:I578)</f>
        <v>3000</v>
      </c>
      <c r="F578" s="21"/>
      <c r="G578" s="21">
        <v>2400</v>
      </c>
      <c r="H578" s="21"/>
      <c r="I578" s="21">
        <v>600</v>
      </c>
      <c r="J578" s="152"/>
      <c r="K578" s="152"/>
      <c r="L578" s="152"/>
      <c r="M578" s="28"/>
    </row>
    <row r="579" spans="1:13" ht="42.75" customHeight="1">
      <c r="A579" s="150">
        <v>1.35</v>
      </c>
      <c r="B579" s="150" t="s">
        <v>334</v>
      </c>
      <c r="C579" s="150" t="s">
        <v>333</v>
      </c>
      <c r="D579" s="151" t="s">
        <v>22</v>
      </c>
      <c r="E579" s="21">
        <f>SUM(E580:E581)</f>
        <v>7214</v>
      </c>
      <c r="F579" s="21">
        <f aca="true" t="shared" si="205" ref="F579:L579">SUM(F580:F581)</f>
        <v>0</v>
      </c>
      <c r="G579" s="21">
        <f t="shared" si="205"/>
        <v>6264</v>
      </c>
      <c r="H579" s="21">
        <f t="shared" si="205"/>
        <v>0</v>
      </c>
      <c r="I579" s="21">
        <f t="shared" si="205"/>
        <v>950</v>
      </c>
      <c r="J579" s="21">
        <f t="shared" si="205"/>
        <v>0</v>
      </c>
      <c r="K579" s="21">
        <f t="shared" si="205"/>
        <v>0</v>
      </c>
      <c r="L579" s="21">
        <f t="shared" si="205"/>
        <v>0</v>
      </c>
      <c r="M579" s="28"/>
    </row>
    <row r="580" spans="1:13" ht="42.75" customHeight="1">
      <c r="A580" s="150"/>
      <c r="B580" s="150"/>
      <c r="C580" s="150"/>
      <c r="D580" s="153" t="s">
        <v>23</v>
      </c>
      <c r="E580" s="21">
        <f>G580+I580+K580</f>
        <v>950</v>
      </c>
      <c r="F580" s="21"/>
      <c r="G580" s="21"/>
      <c r="H580" s="21"/>
      <c r="I580" s="21">
        <v>950</v>
      </c>
      <c r="J580" s="152"/>
      <c r="K580" s="152"/>
      <c r="L580" s="152"/>
      <c r="M580" s="28"/>
    </row>
    <row r="581" spans="1:13" ht="42.75" customHeight="1">
      <c r="A581" s="150"/>
      <c r="B581" s="150"/>
      <c r="C581" s="150"/>
      <c r="D581" s="153" t="s">
        <v>24</v>
      </c>
      <c r="E581" s="21">
        <f>G581+I581+K581</f>
        <v>6264</v>
      </c>
      <c r="F581" s="21"/>
      <c r="G581" s="21">
        <v>6264</v>
      </c>
      <c r="H581" s="21"/>
      <c r="I581" s="21"/>
      <c r="J581" s="152"/>
      <c r="K581" s="152"/>
      <c r="L581" s="152"/>
      <c r="M581" s="28"/>
    </row>
    <row r="582" spans="1:13" ht="42.75" customHeight="1">
      <c r="A582" s="150"/>
      <c r="B582" s="154" t="s">
        <v>335</v>
      </c>
      <c r="C582" s="150" t="s">
        <v>285</v>
      </c>
      <c r="D582" s="151" t="s">
        <v>22</v>
      </c>
      <c r="E582" s="21">
        <v>3000</v>
      </c>
      <c r="F582" s="21">
        <v>0</v>
      </c>
      <c r="G582" s="21">
        <v>2500</v>
      </c>
      <c r="H582" s="21">
        <v>0</v>
      </c>
      <c r="I582" s="21">
        <v>500</v>
      </c>
      <c r="J582" s="152">
        <v>0</v>
      </c>
      <c r="K582" s="152">
        <v>0</v>
      </c>
      <c r="L582" s="152">
        <v>0</v>
      </c>
      <c r="M582" s="28"/>
    </row>
    <row r="583" spans="1:13" ht="23.25" customHeight="1">
      <c r="A583" s="150"/>
      <c r="B583" s="154"/>
      <c r="C583" s="150"/>
      <c r="D583" s="153" t="s">
        <v>23</v>
      </c>
      <c r="E583" s="21">
        <v>0</v>
      </c>
      <c r="F583" s="21">
        <v>0</v>
      </c>
      <c r="G583" s="21">
        <v>0</v>
      </c>
      <c r="H583" s="21">
        <v>0</v>
      </c>
      <c r="I583" s="21">
        <v>0</v>
      </c>
      <c r="J583" s="152">
        <v>0</v>
      </c>
      <c r="K583" s="152">
        <v>0</v>
      </c>
      <c r="L583" s="152">
        <v>0</v>
      </c>
      <c r="M583" s="28"/>
    </row>
    <row r="584" spans="1:13" ht="54" customHeight="1">
      <c r="A584" s="150"/>
      <c r="B584" s="154"/>
      <c r="C584" s="150"/>
      <c r="D584" s="153" t="s">
        <v>24</v>
      </c>
      <c r="E584" s="21">
        <f>G584+I584+K584</f>
        <v>3000</v>
      </c>
      <c r="F584" s="21">
        <v>0</v>
      </c>
      <c r="G584" s="21">
        <v>2500</v>
      </c>
      <c r="H584" s="21">
        <v>0</v>
      </c>
      <c r="I584" s="21">
        <v>500</v>
      </c>
      <c r="J584" s="152">
        <v>0</v>
      </c>
      <c r="K584" s="152">
        <v>0</v>
      </c>
      <c r="L584" s="152">
        <v>0</v>
      </c>
      <c r="M584" s="28"/>
    </row>
    <row r="585" spans="1:13" ht="42.75" customHeight="1">
      <c r="A585" s="150"/>
      <c r="B585" s="154" t="s">
        <v>336</v>
      </c>
      <c r="C585" s="150" t="s">
        <v>285</v>
      </c>
      <c r="D585" s="151" t="s">
        <v>22</v>
      </c>
      <c r="E585" s="21">
        <f>SUM(E586:E587)</f>
        <v>8827</v>
      </c>
      <c r="F585" s="21">
        <f aca="true" t="shared" si="206" ref="F585:L585">SUM(F586:F587)</f>
        <v>5423.6</v>
      </c>
      <c r="G585" s="21">
        <f t="shared" si="206"/>
        <v>6348</v>
      </c>
      <c r="H585" s="21">
        <f t="shared" si="206"/>
        <v>5423.6</v>
      </c>
      <c r="I585" s="21">
        <f t="shared" si="206"/>
        <v>2479</v>
      </c>
      <c r="J585" s="21">
        <f t="shared" si="206"/>
        <v>0</v>
      </c>
      <c r="K585" s="21">
        <f t="shared" si="206"/>
        <v>0</v>
      </c>
      <c r="L585" s="21">
        <f t="shared" si="206"/>
        <v>0</v>
      </c>
      <c r="M585" s="28"/>
    </row>
    <row r="586" spans="1:13" ht="42.75" customHeight="1">
      <c r="A586" s="150"/>
      <c r="B586" s="154"/>
      <c r="C586" s="150"/>
      <c r="D586" s="153" t="s">
        <v>23</v>
      </c>
      <c r="E586" s="21">
        <f>G586+I586+K586</f>
        <v>8827</v>
      </c>
      <c r="F586" s="21">
        <f>H586+J586+L586</f>
        <v>5423.6</v>
      </c>
      <c r="G586" s="21">
        <v>6348</v>
      </c>
      <c r="H586" s="21">
        <v>5423.6</v>
      </c>
      <c r="I586" s="21">
        <v>2479</v>
      </c>
      <c r="J586" s="152">
        <v>0</v>
      </c>
      <c r="K586" s="152">
        <v>0</v>
      </c>
      <c r="L586" s="152">
        <v>0</v>
      </c>
      <c r="M586" s="28"/>
    </row>
    <row r="587" spans="1:13" ht="42.75" customHeight="1">
      <c r="A587" s="150"/>
      <c r="B587" s="154"/>
      <c r="C587" s="150"/>
      <c r="D587" s="153" t="s">
        <v>24</v>
      </c>
      <c r="E587" s="21">
        <v>0</v>
      </c>
      <c r="F587" s="21">
        <v>0</v>
      </c>
      <c r="G587" s="21">
        <v>0</v>
      </c>
      <c r="H587" s="21">
        <v>0</v>
      </c>
      <c r="I587" s="21">
        <v>0</v>
      </c>
      <c r="J587" s="152">
        <v>0</v>
      </c>
      <c r="K587" s="152">
        <v>0</v>
      </c>
      <c r="L587" s="152">
        <v>0</v>
      </c>
      <c r="M587" s="28"/>
    </row>
    <row r="588" spans="1:13" ht="42.75" customHeight="1">
      <c r="A588" s="150"/>
      <c r="B588" s="155" t="s">
        <v>337</v>
      </c>
      <c r="C588" s="150" t="s">
        <v>285</v>
      </c>
      <c r="D588" s="151" t="s">
        <v>22</v>
      </c>
      <c r="E588" s="21">
        <f>SUM(E589:E590)</f>
        <v>4495</v>
      </c>
      <c r="F588" s="21">
        <f aca="true" t="shared" si="207" ref="F588:K588">SUM(F589:F590)</f>
        <v>0</v>
      </c>
      <c r="G588" s="21">
        <f t="shared" si="207"/>
        <v>3120</v>
      </c>
      <c r="H588" s="21">
        <f t="shared" si="207"/>
        <v>0</v>
      </c>
      <c r="I588" s="21">
        <f t="shared" si="207"/>
        <v>1375</v>
      </c>
      <c r="J588" s="21">
        <f t="shared" si="207"/>
        <v>0</v>
      </c>
      <c r="K588" s="21">
        <f t="shared" si="207"/>
        <v>0</v>
      </c>
      <c r="L588" s="152">
        <v>0</v>
      </c>
      <c r="M588" s="28"/>
    </row>
    <row r="589" spans="1:13" ht="39.75" customHeight="1">
      <c r="A589" s="150"/>
      <c r="B589" s="155"/>
      <c r="C589" s="150"/>
      <c r="D589" s="153" t="s">
        <v>23</v>
      </c>
      <c r="E589" s="21">
        <f>G589+I589+K589</f>
        <v>4495</v>
      </c>
      <c r="F589" s="21"/>
      <c r="G589" s="21">
        <v>3120</v>
      </c>
      <c r="H589" s="21"/>
      <c r="I589" s="21">
        <v>1375</v>
      </c>
      <c r="J589" s="21">
        <v>0</v>
      </c>
      <c r="K589" s="21">
        <v>0</v>
      </c>
      <c r="L589" s="21">
        <v>0</v>
      </c>
      <c r="M589" s="28"/>
    </row>
    <row r="590" spans="1:13" ht="39.75" customHeight="1">
      <c r="A590" s="156"/>
      <c r="B590" s="155"/>
      <c r="C590" s="150"/>
      <c r="D590" s="157" t="s">
        <v>24</v>
      </c>
      <c r="E590" s="29"/>
      <c r="F590" s="29">
        <v>0</v>
      </c>
      <c r="G590" s="29"/>
      <c r="H590" s="29">
        <v>0</v>
      </c>
      <c r="I590" s="29"/>
      <c r="J590" s="158">
        <v>0</v>
      </c>
      <c r="K590" s="158">
        <v>0</v>
      </c>
      <c r="L590" s="158">
        <v>0</v>
      </c>
      <c r="M590" s="28"/>
    </row>
    <row r="591" spans="1:13" ht="42.75" customHeight="1">
      <c r="A591" s="159"/>
      <c r="B591" s="160" t="s">
        <v>338</v>
      </c>
      <c r="C591" s="147" t="s">
        <v>285</v>
      </c>
      <c r="D591" s="133" t="s">
        <v>22</v>
      </c>
      <c r="E591" s="161">
        <f>E592</f>
        <v>8101</v>
      </c>
      <c r="F591" s="161">
        <f aca="true" t="shared" si="208" ref="F591:L591">F592</f>
        <v>0</v>
      </c>
      <c r="G591" s="161">
        <f t="shared" si="208"/>
        <v>8101</v>
      </c>
      <c r="H591" s="161">
        <f t="shared" si="208"/>
        <v>0</v>
      </c>
      <c r="I591" s="161">
        <f t="shared" si="208"/>
        <v>0</v>
      </c>
      <c r="J591" s="161">
        <f t="shared" si="208"/>
        <v>0</v>
      </c>
      <c r="K591" s="161">
        <f t="shared" si="208"/>
        <v>0</v>
      </c>
      <c r="L591" s="161">
        <f t="shared" si="208"/>
        <v>0</v>
      </c>
      <c r="M591" s="28"/>
    </row>
    <row r="592" spans="1:13" s="14" customFormat="1" ht="42.75" customHeight="1">
      <c r="A592" s="159"/>
      <c r="B592" s="160"/>
      <c r="C592" s="147"/>
      <c r="D592" s="131">
        <v>2015</v>
      </c>
      <c r="E592" s="138">
        <v>8101</v>
      </c>
      <c r="F592" s="131">
        <v>0</v>
      </c>
      <c r="G592" s="138">
        <v>8101</v>
      </c>
      <c r="H592" s="131">
        <v>0</v>
      </c>
      <c r="I592" s="131">
        <v>0</v>
      </c>
      <c r="J592" s="131">
        <v>0</v>
      </c>
      <c r="K592" s="131">
        <v>0</v>
      </c>
      <c r="L592" s="131">
        <v>0</v>
      </c>
      <c r="M592" s="28"/>
    </row>
    <row r="593" spans="1:13" ht="42.75" customHeight="1">
      <c r="A593" s="159"/>
      <c r="B593" s="160" t="s">
        <v>339</v>
      </c>
      <c r="C593" s="147" t="s">
        <v>285</v>
      </c>
      <c r="D593" s="133" t="s">
        <v>22</v>
      </c>
      <c r="E593" s="162">
        <f>E594</f>
        <v>14401</v>
      </c>
      <c r="F593" s="162">
        <f aca="true" t="shared" si="209" ref="F593:L593">F594</f>
        <v>0</v>
      </c>
      <c r="G593" s="162">
        <f t="shared" si="209"/>
        <v>14401</v>
      </c>
      <c r="H593" s="162">
        <f t="shared" si="209"/>
        <v>0</v>
      </c>
      <c r="I593" s="162">
        <f t="shared" si="209"/>
        <v>0</v>
      </c>
      <c r="J593" s="162">
        <f t="shared" si="209"/>
        <v>0</v>
      </c>
      <c r="K593" s="162">
        <f t="shared" si="209"/>
        <v>0</v>
      </c>
      <c r="L593" s="162">
        <f t="shared" si="209"/>
        <v>0</v>
      </c>
      <c r="M593" s="28"/>
    </row>
    <row r="594" spans="1:13" s="14" customFormat="1" ht="42.75" customHeight="1">
      <c r="A594" s="159"/>
      <c r="B594" s="160"/>
      <c r="C594" s="147"/>
      <c r="D594" s="131">
        <v>2015</v>
      </c>
      <c r="E594" s="163">
        <v>14401</v>
      </c>
      <c r="F594" s="129">
        <v>0</v>
      </c>
      <c r="G594" s="163">
        <v>14401</v>
      </c>
      <c r="H594" s="129">
        <v>0</v>
      </c>
      <c r="I594" s="129">
        <v>0</v>
      </c>
      <c r="J594" s="129">
        <v>0</v>
      </c>
      <c r="K594" s="129">
        <v>0</v>
      </c>
      <c r="L594" s="129">
        <v>0</v>
      </c>
      <c r="M594" s="28"/>
    </row>
    <row r="595" spans="1:13" ht="42.75" customHeight="1">
      <c r="A595" s="159"/>
      <c r="B595" s="146" t="s">
        <v>340</v>
      </c>
      <c r="C595" s="147" t="s">
        <v>285</v>
      </c>
      <c r="D595" s="133" t="s">
        <v>22</v>
      </c>
      <c r="E595" s="164">
        <f>E596</f>
        <v>3000</v>
      </c>
      <c r="F595" s="164">
        <f aca="true" t="shared" si="210" ref="F595:K595">F596</f>
        <v>0</v>
      </c>
      <c r="G595" s="164">
        <f t="shared" si="210"/>
        <v>0</v>
      </c>
      <c r="H595" s="164">
        <f t="shared" si="210"/>
        <v>0</v>
      </c>
      <c r="I595" s="164">
        <f t="shared" si="210"/>
        <v>3000</v>
      </c>
      <c r="J595" s="164">
        <f t="shared" si="210"/>
        <v>0</v>
      </c>
      <c r="K595" s="164">
        <f t="shared" si="210"/>
        <v>0</v>
      </c>
      <c r="L595" s="164">
        <f>L596</f>
        <v>0</v>
      </c>
      <c r="M595" s="28"/>
    </row>
    <row r="596" spans="1:13" s="14" customFormat="1" ht="42.75" customHeight="1">
      <c r="A596" s="159"/>
      <c r="B596" s="146"/>
      <c r="C596" s="147"/>
      <c r="D596" s="131">
        <v>2015</v>
      </c>
      <c r="E596" s="163">
        <v>3000</v>
      </c>
      <c r="F596" s="129">
        <v>0</v>
      </c>
      <c r="G596" s="129">
        <v>0</v>
      </c>
      <c r="H596" s="129">
        <v>0</v>
      </c>
      <c r="I596" s="163">
        <v>3000</v>
      </c>
      <c r="J596" s="129">
        <v>0</v>
      </c>
      <c r="K596" s="129">
        <v>0</v>
      </c>
      <c r="L596" s="129">
        <v>0</v>
      </c>
      <c r="M596" s="28"/>
    </row>
    <row r="597" spans="1:13" ht="42.75" customHeight="1">
      <c r="A597" s="159"/>
      <c r="B597" s="146" t="s">
        <v>330</v>
      </c>
      <c r="C597" s="147" t="s">
        <v>285</v>
      </c>
      <c r="D597" s="133" t="s">
        <v>22</v>
      </c>
      <c r="E597" s="131">
        <f aca="true" t="shared" si="211" ref="E597:L597">E598</f>
        <v>4100</v>
      </c>
      <c r="F597" s="131">
        <f t="shared" si="211"/>
        <v>0</v>
      </c>
      <c r="G597" s="131">
        <f t="shared" si="211"/>
        <v>4100</v>
      </c>
      <c r="H597" s="131">
        <f t="shared" si="211"/>
        <v>0</v>
      </c>
      <c r="I597" s="131">
        <f t="shared" si="211"/>
        <v>0</v>
      </c>
      <c r="J597" s="131">
        <f t="shared" si="211"/>
        <v>0</v>
      </c>
      <c r="K597" s="131">
        <f t="shared" si="211"/>
        <v>0</v>
      </c>
      <c r="L597" s="131">
        <f t="shared" si="211"/>
        <v>0</v>
      </c>
      <c r="M597" s="28"/>
    </row>
    <row r="598" spans="1:13" s="14" customFormat="1" ht="42.75" customHeight="1">
      <c r="A598" s="159"/>
      <c r="B598" s="146"/>
      <c r="C598" s="147"/>
      <c r="D598" s="131">
        <v>2015</v>
      </c>
      <c r="E598" s="131">
        <f>SUM(F598:I598)</f>
        <v>4100</v>
      </c>
      <c r="F598" s="131">
        <v>0</v>
      </c>
      <c r="G598" s="131">
        <v>4100</v>
      </c>
      <c r="H598" s="131">
        <v>0</v>
      </c>
      <c r="I598" s="165"/>
      <c r="J598" s="131">
        <v>0</v>
      </c>
      <c r="K598" s="131">
        <v>0</v>
      </c>
      <c r="L598" s="131">
        <v>0</v>
      </c>
      <c r="M598" s="28"/>
    </row>
    <row r="599" spans="1:13" ht="42.75" customHeight="1">
      <c r="A599" s="159"/>
      <c r="B599" s="166" t="s">
        <v>341</v>
      </c>
      <c r="C599" s="167" t="s">
        <v>342</v>
      </c>
      <c r="D599" s="168" t="s">
        <v>22</v>
      </c>
      <c r="E599" s="36">
        <f>E600+E601</f>
        <v>7246</v>
      </c>
      <c r="F599" s="36"/>
      <c r="G599" s="36">
        <f>G600+G601</f>
        <v>4742</v>
      </c>
      <c r="H599" s="36">
        <f aca="true" t="shared" si="212" ref="H599:L599">H600+H601</f>
        <v>0</v>
      </c>
      <c r="I599" s="36">
        <f t="shared" si="212"/>
        <v>104</v>
      </c>
      <c r="J599" s="36">
        <f t="shared" si="212"/>
        <v>0</v>
      </c>
      <c r="K599" s="36">
        <f t="shared" si="212"/>
        <v>2400</v>
      </c>
      <c r="L599" s="36">
        <f t="shared" si="212"/>
        <v>0</v>
      </c>
      <c r="M599" s="28"/>
    </row>
    <row r="600" spans="1:13" ht="42.75" customHeight="1">
      <c r="A600" s="159"/>
      <c r="B600" s="166"/>
      <c r="C600" s="167"/>
      <c r="D600" s="153" t="s">
        <v>23</v>
      </c>
      <c r="E600" s="21"/>
      <c r="F600" s="21"/>
      <c r="G600" s="21"/>
      <c r="H600" s="21"/>
      <c r="I600" s="21"/>
      <c r="J600" s="36"/>
      <c r="K600" s="36"/>
      <c r="L600" s="36"/>
      <c r="M600" s="28"/>
    </row>
    <row r="601" spans="1:13" ht="46.5" customHeight="1">
      <c r="A601" s="159"/>
      <c r="B601" s="166"/>
      <c r="C601" s="167"/>
      <c r="D601" s="157" t="s">
        <v>24</v>
      </c>
      <c r="E601" s="21">
        <f>G601+I601+K601</f>
        <v>7246</v>
      </c>
      <c r="F601" s="21"/>
      <c r="G601" s="21">
        <v>4742</v>
      </c>
      <c r="H601" s="21"/>
      <c r="I601" s="21">
        <v>104</v>
      </c>
      <c r="J601" s="36"/>
      <c r="K601" s="36">
        <v>2400</v>
      </c>
      <c r="L601" s="36"/>
      <c r="M601" s="28"/>
    </row>
    <row r="602" spans="1:13" ht="42.75" customHeight="1">
      <c r="A602" s="159"/>
      <c r="B602" s="169" t="s">
        <v>343</v>
      </c>
      <c r="C602" s="150" t="s">
        <v>344</v>
      </c>
      <c r="D602" s="151" t="s">
        <v>22</v>
      </c>
      <c r="E602" s="21">
        <f>SUM(E603:E605)</f>
        <v>2950</v>
      </c>
      <c r="F602" s="21">
        <f aca="true" t="shared" si="213" ref="F602:L602">SUM(F603:F605)</f>
        <v>228.20000000000002</v>
      </c>
      <c r="G602" s="21">
        <f t="shared" si="213"/>
        <v>2655</v>
      </c>
      <c r="H602" s="21">
        <f t="shared" si="213"/>
        <v>0</v>
      </c>
      <c r="I602" s="21">
        <f t="shared" si="213"/>
        <v>295</v>
      </c>
      <c r="J602" s="21">
        <f t="shared" si="213"/>
        <v>228.20000000000002</v>
      </c>
      <c r="K602" s="21">
        <f t="shared" si="213"/>
        <v>0</v>
      </c>
      <c r="L602" s="21">
        <f t="shared" si="213"/>
        <v>0</v>
      </c>
      <c r="M602" s="28"/>
    </row>
    <row r="603" spans="1:13" ht="42.75" customHeight="1">
      <c r="A603" s="159"/>
      <c r="B603" s="169"/>
      <c r="C603" s="150"/>
      <c r="D603" s="153" t="s">
        <v>23</v>
      </c>
      <c r="E603" s="21"/>
      <c r="F603" s="21"/>
      <c r="G603" s="21"/>
      <c r="H603" s="21"/>
      <c r="I603" s="21"/>
      <c r="J603" s="36"/>
      <c r="K603" s="36"/>
      <c r="L603" s="36"/>
      <c r="M603" s="28"/>
    </row>
    <row r="604" spans="1:13" ht="42.75" customHeight="1">
      <c r="A604" s="159"/>
      <c r="B604" s="169"/>
      <c r="C604" s="150"/>
      <c r="D604" s="153" t="s">
        <v>24</v>
      </c>
      <c r="E604" s="21">
        <v>1450</v>
      </c>
      <c r="F604" s="21">
        <f>H604+J604+L604</f>
        <v>76.9</v>
      </c>
      <c r="G604" s="21">
        <v>1305</v>
      </c>
      <c r="H604" s="21"/>
      <c r="I604" s="21">
        <v>145</v>
      </c>
      <c r="J604" s="36">
        <v>76.9</v>
      </c>
      <c r="K604" s="36"/>
      <c r="L604" s="36"/>
      <c r="M604" s="28"/>
    </row>
    <row r="605" spans="1:13" s="14" customFormat="1" ht="33" customHeight="1">
      <c r="A605" s="159"/>
      <c r="B605" s="169"/>
      <c r="C605" s="150"/>
      <c r="D605" s="170" t="s">
        <v>25</v>
      </c>
      <c r="E605" s="21">
        <f>G605+I605+K605</f>
        <v>1500</v>
      </c>
      <c r="F605" s="21">
        <f>H605+J605+L605</f>
        <v>151.3</v>
      </c>
      <c r="G605" s="21">
        <v>1350</v>
      </c>
      <c r="H605" s="21"/>
      <c r="I605" s="21">
        <v>150</v>
      </c>
      <c r="J605" s="36">
        <v>151.3</v>
      </c>
      <c r="K605" s="36"/>
      <c r="L605" s="36"/>
      <c r="M605" s="28"/>
    </row>
    <row r="606" spans="1:13" s="14" customFormat="1" ht="33" customHeight="1">
      <c r="A606" s="159"/>
      <c r="B606" s="20" t="s">
        <v>345</v>
      </c>
      <c r="C606" s="9" t="s">
        <v>346</v>
      </c>
      <c r="D606" s="15" t="s">
        <v>22</v>
      </c>
      <c r="E606" s="21">
        <f>SUM(E607:E609)</f>
        <v>500</v>
      </c>
      <c r="F606" s="21">
        <f aca="true" t="shared" si="214" ref="F606">SUM(F607:F609)</f>
        <v>109.4</v>
      </c>
      <c r="G606" s="21">
        <f aca="true" t="shared" si="215" ref="G606">SUM(G607:G609)</f>
        <v>0</v>
      </c>
      <c r="H606" s="21">
        <f aca="true" t="shared" si="216" ref="H606">SUM(H607:H609)</f>
        <v>0</v>
      </c>
      <c r="I606" s="21">
        <f aca="true" t="shared" si="217" ref="I606">SUM(I607:I609)</f>
        <v>412</v>
      </c>
      <c r="J606" s="21">
        <f aca="true" t="shared" si="218" ref="J606">SUM(J607:J609)</f>
        <v>101.4</v>
      </c>
      <c r="K606" s="21">
        <f aca="true" t="shared" si="219" ref="K606">SUM(K607:K609)</f>
        <v>88</v>
      </c>
      <c r="L606" s="21">
        <f aca="true" t="shared" si="220" ref="L606">SUM(L607:L609)</f>
        <v>8</v>
      </c>
      <c r="M606" s="28" t="s">
        <v>347</v>
      </c>
    </row>
    <row r="607" spans="1:13" s="14" customFormat="1" ht="33" customHeight="1">
      <c r="A607" s="159"/>
      <c r="B607" s="20"/>
      <c r="C607" s="9"/>
      <c r="D607" s="22" t="s">
        <v>23</v>
      </c>
      <c r="E607" s="21">
        <f aca="true" t="shared" si="221" ref="E607:E608">SUM(G607+I607+K607)</f>
        <v>100</v>
      </c>
      <c r="F607" s="21">
        <f aca="true" t="shared" si="222" ref="F607:F608">SUM(H607+J607+L607)</f>
        <v>8</v>
      </c>
      <c r="G607" s="21"/>
      <c r="H607" s="21"/>
      <c r="I607" s="21">
        <v>12</v>
      </c>
      <c r="J607" s="21">
        <v>0</v>
      </c>
      <c r="K607" s="21">
        <v>88</v>
      </c>
      <c r="L607" s="21">
        <v>8</v>
      </c>
      <c r="M607" s="28"/>
    </row>
    <row r="608" spans="1:13" s="14" customFormat="1" ht="90.75" customHeight="1">
      <c r="A608" s="159"/>
      <c r="B608" s="20"/>
      <c r="C608" s="9"/>
      <c r="D608" s="22" t="s">
        <v>24</v>
      </c>
      <c r="E608" s="21">
        <f t="shared" si="221"/>
        <v>200</v>
      </c>
      <c r="F608" s="21">
        <f t="shared" si="222"/>
        <v>0</v>
      </c>
      <c r="G608" s="21"/>
      <c r="H608" s="21"/>
      <c r="I608" s="21">
        <v>200</v>
      </c>
      <c r="J608" s="21"/>
      <c r="K608" s="21"/>
      <c r="L608" s="21"/>
      <c r="M608" s="28"/>
    </row>
    <row r="609" spans="1:13" s="14" customFormat="1" ht="33" customHeight="1">
      <c r="A609" s="159"/>
      <c r="B609" s="20"/>
      <c r="C609" s="9"/>
      <c r="D609" s="22" t="s">
        <v>25</v>
      </c>
      <c r="E609" s="21">
        <f>G609+I609+K609</f>
        <v>200</v>
      </c>
      <c r="F609" s="21">
        <f>H609+J609+L609</f>
        <v>101.4</v>
      </c>
      <c r="G609" s="21"/>
      <c r="H609" s="21"/>
      <c r="I609" s="21">
        <v>200</v>
      </c>
      <c r="J609" s="21">
        <v>101.4</v>
      </c>
      <c r="K609" s="21">
        <v>0</v>
      </c>
      <c r="L609" s="21">
        <v>0</v>
      </c>
      <c r="M609" s="52"/>
    </row>
    <row r="610" spans="1:13" s="14" customFormat="1" ht="33" customHeight="1">
      <c r="A610" s="159"/>
      <c r="B610" s="9" t="s">
        <v>348</v>
      </c>
      <c r="C610" s="9" t="s">
        <v>259</v>
      </c>
      <c r="D610" s="15" t="s">
        <v>22</v>
      </c>
      <c r="E610" s="21">
        <f>SUM(E611)</f>
        <v>500</v>
      </c>
      <c r="F610" s="21">
        <f aca="true" t="shared" si="223" ref="F610">SUM(F611)</f>
        <v>0</v>
      </c>
      <c r="G610" s="21">
        <f aca="true" t="shared" si="224" ref="G610">SUM(G611)</f>
        <v>0</v>
      </c>
      <c r="H610" s="21">
        <f aca="true" t="shared" si="225" ref="H610">SUM(H611)</f>
        <v>0</v>
      </c>
      <c r="I610" s="21">
        <f aca="true" t="shared" si="226" ref="I610">SUM(I611)</f>
        <v>500</v>
      </c>
      <c r="J610" s="21">
        <f aca="true" t="shared" si="227" ref="J610">SUM(J611)</f>
        <v>0</v>
      </c>
      <c r="K610" s="21">
        <f aca="true" t="shared" si="228" ref="K610">SUM(K611)</f>
        <v>0</v>
      </c>
      <c r="L610" s="21">
        <f aca="true" t="shared" si="229" ref="L610">SUM(L611)</f>
        <v>0</v>
      </c>
      <c r="M610" s="52"/>
    </row>
    <row r="611" spans="1:13" s="14" customFormat="1" ht="33" customHeight="1">
      <c r="A611" s="159"/>
      <c r="B611" s="9"/>
      <c r="C611" s="9"/>
      <c r="D611" s="22" t="s">
        <v>25</v>
      </c>
      <c r="E611" s="21">
        <f>G611+I611+K611</f>
        <v>500</v>
      </c>
      <c r="F611" s="21"/>
      <c r="G611" s="21"/>
      <c r="H611" s="21"/>
      <c r="I611" s="21">
        <v>500</v>
      </c>
      <c r="J611" s="21"/>
      <c r="K611" s="21"/>
      <c r="L611" s="21"/>
      <c r="M611" s="52"/>
    </row>
    <row r="612" spans="1:13" s="14" customFormat="1" ht="33" customHeight="1">
      <c r="A612" s="159"/>
      <c r="B612" s="9" t="s">
        <v>349</v>
      </c>
      <c r="C612" s="9" t="s">
        <v>350</v>
      </c>
      <c r="D612" s="15" t="s">
        <v>22</v>
      </c>
      <c r="E612" s="21">
        <f>G612+I612+K612</f>
        <v>0</v>
      </c>
      <c r="F612" s="21">
        <f>H612+J612+L612</f>
        <v>944.4</v>
      </c>
      <c r="G612" s="21">
        <f>G613+G614</f>
        <v>0</v>
      </c>
      <c r="H612" s="21">
        <f aca="true" t="shared" si="230" ref="H612:L612">H613+H614</f>
        <v>628.5</v>
      </c>
      <c r="I612" s="21">
        <f t="shared" si="230"/>
        <v>0</v>
      </c>
      <c r="J612" s="21">
        <f t="shared" si="230"/>
        <v>315.9</v>
      </c>
      <c r="K612" s="21">
        <f t="shared" si="230"/>
        <v>0</v>
      </c>
      <c r="L612" s="21">
        <f t="shared" si="230"/>
        <v>0</v>
      </c>
      <c r="M612" s="52"/>
    </row>
    <row r="613" spans="1:13" s="14" customFormat="1" ht="33" customHeight="1">
      <c r="A613" s="159"/>
      <c r="B613" s="9"/>
      <c r="C613" s="9"/>
      <c r="D613" s="22" t="s">
        <v>23</v>
      </c>
      <c r="E613" s="21"/>
      <c r="F613" s="21"/>
      <c r="G613" s="21"/>
      <c r="H613" s="21"/>
      <c r="I613" s="21"/>
      <c r="J613" s="21"/>
      <c r="K613" s="21"/>
      <c r="L613" s="21"/>
      <c r="M613" s="52"/>
    </row>
    <row r="614" spans="1:13" s="14" customFormat="1" ht="33" customHeight="1">
      <c r="A614" s="159"/>
      <c r="B614" s="9"/>
      <c r="C614" s="9"/>
      <c r="D614" s="22" t="s">
        <v>24</v>
      </c>
      <c r="E614" s="21"/>
      <c r="F614" s="21">
        <v>944.4</v>
      </c>
      <c r="G614" s="21"/>
      <c r="H614" s="21">
        <v>628.5</v>
      </c>
      <c r="I614" s="21"/>
      <c r="J614" s="21">
        <v>315.9</v>
      </c>
      <c r="K614" s="21"/>
      <c r="L614" s="21"/>
      <c r="M614" s="52"/>
    </row>
    <row r="615" spans="1:13" s="14" customFormat="1" ht="33" customHeight="1">
      <c r="A615" s="159"/>
      <c r="B615" s="9" t="s">
        <v>351</v>
      </c>
      <c r="C615" s="9" t="s">
        <v>344</v>
      </c>
      <c r="D615" s="15" t="s">
        <v>22</v>
      </c>
      <c r="E615" s="21">
        <f>E616+E617</f>
        <v>653.44</v>
      </c>
      <c r="F615" s="21">
        <f aca="true" t="shared" si="231" ref="F615:L615">F616+F617</f>
        <v>0</v>
      </c>
      <c r="G615" s="21">
        <f t="shared" si="231"/>
        <v>588.096</v>
      </c>
      <c r="H615" s="21">
        <f t="shared" si="231"/>
        <v>0</v>
      </c>
      <c r="I615" s="21">
        <f t="shared" si="231"/>
        <v>65.344</v>
      </c>
      <c r="J615" s="21">
        <f t="shared" si="231"/>
        <v>0</v>
      </c>
      <c r="K615" s="21">
        <f t="shared" si="231"/>
        <v>0</v>
      </c>
      <c r="L615" s="21">
        <f t="shared" si="231"/>
        <v>0</v>
      </c>
      <c r="M615" s="9" t="s">
        <v>352</v>
      </c>
    </row>
    <row r="616" spans="1:13" s="14" customFormat="1" ht="33" customHeight="1">
      <c r="A616" s="159"/>
      <c r="B616" s="9"/>
      <c r="C616" s="9"/>
      <c r="D616" s="22" t="s">
        <v>23</v>
      </c>
      <c r="E616" s="21">
        <f>G616+I616+K616</f>
        <v>653.44</v>
      </c>
      <c r="F616" s="21">
        <v>0</v>
      </c>
      <c r="G616" s="21">
        <v>588.096</v>
      </c>
      <c r="H616" s="21">
        <v>0</v>
      </c>
      <c r="I616" s="21">
        <v>65.344</v>
      </c>
      <c r="J616" s="21">
        <v>0</v>
      </c>
      <c r="K616" s="21">
        <v>0</v>
      </c>
      <c r="L616" s="21">
        <v>0</v>
      </c>
      <c r="M616" s="9"/>
    </row>
    <row r="617" spans="1:13" s="14" customFormat="1" ht="69" customHeight="1">
      <c r="A617" s="159"/>
      <c r="B617" s="9"/>
      <c r="C617" s="9"/>
      <c r="D617" s="22" t="s">
        <v>24</v>
      </c>
      <c r="E617" s="21"/>
      <c r="F617" s="21"/>
      <c r="G617" s="21"/>
      <c r="H617" s="21">
        <v>0</v>
      </c>
      <c r="I617" s="21"/>
      <c r="J617" s="21"/>
      <c r="K617" s="21">
        <v>0</v>
      </c>
      <c r="L617" s="21">
        <v>0</v>
      </c>
      <c r="M617" s="9"/>
    </row>
    <row r="618" spans="1:13" s="14" customFormat="1" ht="33" customHeight="1">
      <c r="A618" s="159"/>
      <c r="B618" s="9" t="s">
        <v>353</v>
      </c>
      <c r="C618" s="9" t="s">
        <v>354</v>
      </c>
      <c r="D618" s="15" t="s">
        <v>22</v>
      </c>
      <c r="E618" s="21">
        <f>SUM(E619:E621)</f>
        <v>750</v>
      </c>
      <c r="F618" s="21">
        <f aca="true" t="shared" si="232" ref="F618:L618">SUM(F619:F621)</f>
        <v>0</v>
      </c>
      <c r="G618" s="21">
        <f t="shared" si="232"/>
        <v>0</v>
      </c>
      <c r="H618" s="21">
        <f t="shared" si="232"/>
        <v>0</v>
      </c>
      <c r="I618" s="21">
        <f t="shared" si="232"/>
        <v>0</v>
      </c>
      <c r="J618" s="21">
        <f t="shared" si="232"/>
        <v>0</v>
      </c>
      <c r="K618" s="21">
        <f t="shared" si="232"/>
        <v>750</v>
      </c>
      <c r="L618" s="21">
        <f t="shared" si="232"/>
        <v>0</v>
      </c>
      <c r="M618" s="28"/>
    </row>
    <row r="619" spans="1:13" s="14" customFormat="1" ht="26.25" customHeight="1">
      <c r="A619" s="159"/>
      <c r="B619" s="9"/>
      <c r="C619" s="9"/>
      <c r="D619" s="22" t="s">
        <v>23</v>
      </c>
      <c r="E619" s="21"/>
      <c r="F619" s="21"/>
      <c r="G619" s="21"/>
      <c r="H619" s="21"/>
      <c r="I619" s="21"/>
      <c r="J619" s="21"/>
      <c r="K619" s="21"/>
      <c r="L619" s="21"/>
      <c r="M619" s="28"/>
    </row>
    <row r="620" spans="1:13" s="14" customFormat="1" ht="20.25" customHeight="1">
      <c r="A620" s="159"/>
      <c r="B620" s="9"/>
      <c r="C620" s="9"/>
      <c r="D620" s="22" t="s">
        <v>24</v>
      </c>
      <c r="E620" s="21"/>
      <c r="F620" s="21"/>
      <c r="G620" s="21"/>
      <c r="H620" s="21"/>
      <c r="I620" s="21"/>
      <c r="J620" s="21"/>
      <c r="K620" s="21"/>
      <c r="L620" s="21"/>
      <c r="M620" s="28"/>
    </row>
    <row r="621" spans="1:13" s="14" customFormat="1" ht="23.25" customHeight="1">
      <c r="A621" s="159"/>
      <c r="B621" s="9"/>
      <c r="C621" s="9"/>
      <c r="D621" s="22" t="s">
        <v>25</v>
      </c>
      <c r="E621" s="21">
        <f>G621+I621+K621</f>
        <v>750</v>
      </c>
      <c r="F621" s="21"/>
      <c r="G621" s="21"/>
      <c r="H621" s="21"/>
      <c r="I621" s="21"/>
      <c r="J621" s="21"/>
      <c r="K621" s="21">
        <v>750</v>
      </c>
      <c r="L621" s="21"/>
      <c r="M621" s="28"/>
    </row>
    <row r="622" spans="1:13" s="14" customFormat="1" ht="33" customHeight="1">
      <c r="A622" s="159"/>
      <c r="B622" s="9" t="s">
        <v>355</v>
      </c>
      <c r="C622" s="9" t="s">
        <v>356</v>
      </c>
      <c r="D622" s="15" t="s">
        <v>22</v>
      </c>
      <c r="E622" s="21">
        <f>SUM(E623:E625)</f>
        <v>150</v>
      </c>
      <c r="F622" s="21">
        <f aca="true" t="shared" si="233" ref="F622:L622">SUM(F623:F625)</f>
        <v>0</v>
      </c>
      <c r="G622" s="21">
        <f t="shared" si="233"/>
        <v>150</v>
      </c>
      <c r="H622" s="21">
        <f t="shared" si="233"/>
        <v>0</v>
      </c>
      <c r="I622" s="21">
        <f t="shared" si="233"/>
        <v>0</v>
      </c>
      <c r="J622" s="21">
        <f t="shared" si="233"/>
        <v>0</v>
      </c>
      <c r="K622" s="21">
        <f t="shared" si="233"/>
        <v>0</v>
      </c>
      <c r="L622" s="21">
        <f t="shared" si="233"/>
        <v>0</v>
      </c>
      <c r="M622" s="28"/>
    </row>
    <row r="623" spans="1:13" s="14" customFormat="1" ht="33" customHeight="1">
      <c r="A623" s="159"/>
      <c r="B623" s="9"/>
      <c r="C623" s="9"/>
      <c r="D623" s="22" t="s">
        <v>23</v>
      </c>
      <c r="E623" s="21"/>
      <c r="F623" s="21"/>
      <c r="G623" s="21"/>
      <c r="H623" s="21"/>
      <c r="I623" s="21"/>
      <c r="J623" s="21"/>
      <c r="K623" s="21"/>
      <c r="L623" s="21"/>
      <c r="M623" s="28"/>
    </row>
    <row r="624" spans="1:13" s="14" customFormat="1" ht="33" customHeight="1">
      <c r="A624" s="159"/>
      <c r="B624" s="9"/>
      <c r="C624" s="9"/>
      <c r="D624" s="22" t="s">
        <v>24</v>
      </c>
      <c r="E624" s="21"/>
      <c r="F624" s="21"/>
      <c r="G624" s="21"/>
      <c r="H624" s="21"/>
      <c r="I624" s="21"/>
      <c r="J624" s="21"/>
      <c r="K624" s="21"/>
      <c r="L624" s="21"/>
      <c r="M624" s="28"/>
    </row>
    <row r="625" spans="1:13" s="14" customFormat="1" ht="33" customHeight="1">
      <c r="A625" s="159"/>
      <c r="B625" s="9"/>
      <c r="C625" s="9"/>
      <c r="D625" s="171" t="s">
        <v>357</v>
      </c>
      <c r="E625" s="21">
        <f>G625+I625+K625</f>
        <v>150</v>
      </c>
      <c r="F625" s="21">
        <f>H625+J625+L625</f>
        <v>0</v>
      </c>
      <c r="G625" s="21">
        <v>150</v>
      </c>
      <c r="H625" s="21">
        <v>0</v>
      </c>
      <c r="I625" s="21">
        <v>0</v>
      </c>
      <c r="J625" s="21">
        <v>0</v>
      </c>
      <c r="K625" s="21">
        <v>0</v>
      </c>
      <c r="L625" s="21">
        <v>0</v>
      </c>
      <c r="M625" s="28"/>
    </row>
    <row r="626" spans="1:13" s="14" customFormat="1" ht="33" customHeight="1">
      <c r="A626" s="159"/>
      <c r="B626" s="28" t="s">
        <v>358</v>
      </c>
      <c r="C626" s="28" t="s">
        <v>359</v>
      </c>
      <c r="D626" s="15" t="s">
        <v>22</v>
      </c>
      <c r="E626" s="21">
        <f aca="true" t="shared" si="234" ref="E626:L626">SUM(E627:E628)</f>
        <v>1150</v>
      </c>
      <c r="F626" s="21">
        <f t="shared" si="234"/>
        <v>0</v>
      </c>
      <c r="G626" s="21">
        <f t="shared" si="234"/>
        <v>405</v>
      </c>
      <c r="H626" s="21">
        <f t="shared" si="234"/>
        <v>0</v>
      </c>
      <c r="I626" s="21">
        <f t="shared" si="234"/>
        <v>345</v>
      </c>
      <c r="J626" s="21">
        <f t="shared" si="234"/>
        <v>0</v>
      </c>
      <c r="K626" s="21">
        <f t="shared" si="234"/>
        <v>400</v>
      </c>
      <c r="L626" s="21">
        <f t="shared" si="234"/>
        <v>0</v>
      </c>
      <c r="M626" s="28"/>
    </row>
    <row r="627" spans="1:13" ht="42" customHeight="1">
      <c r="A627" s="150"/>
      <c r="B627" s="28"/>
      <c r="C627" s="28"/>
      <c r="D627" s="22" t="s">
        <v>23</v>
      </c>
      <c r="E627" s="21"/>
      <c r="F627" s="21"/>
      <c r="G627" s="21"/>
      <c r="H627" s="21"/>
      <c r="I627" s="21"/>
      <c r="J627" s="21"/>
      <c r="K627" s="21"/>
      <c r="L627" s="21"/>
      <c r="M627" s="28"/>
    </row>
    <row r="628" spans="1:13" ht="34.5" customHeight="1">
      <c r="A628" s="150"/>
      <c r="B628" s="28"/>
      <c r="C628" s="28"/>
      <c r="D628" s="22" t="s">
        <v>24</v>
      </c>
      <c r="E628" s="21">
        <f>G628+I628+K628</f>
        <v>1150</v>
      </c>
      <c r="F628" s="21"/>
      <c r="G628" s="21">
        <v>405</v>
      </c>
      <c r="H628" s="21"/>
      <c r="I628" s="21">
        <v>345</v>
      </c>
      <c r="J628" s="21"/>
      <c r="K628" s="21">
        <v>400</v>
      </c>
      <c r="L628" s="21"/>
      <c r="M628" s="28"/>
    </row>
    <row r="629" spans="1:13" ht="32.25" customHeight="1">
      <c r="A629" s="87"/>
      <c r="B629" s="68" t="s">
        <v>360</v>
      </c>
      <c r="C629" s="68" t="s">
        <v>89</v>
      </c>
      <c r="D629" s="142" t="s">
        <v>234</v>
      </c>
      <c r="E629" s="16">
        <f>SUM(E630:E632)</f>
        <v>3850</v>
      </c>
      <c r="F629" s="16">
        <f aca="true" t="shared" si="235" ref="F629:L629">SUM(F630:F632)</f>
        <v>134.4</v>
      </c>
      <c r="G629" s="16">
        <f t="shared" si="235"/>
        <v>3500</v>
      </c>
      <c r="H629" s="16">
        <f t="shared" si="235"/>
        <v>0</v>
      </c>
      <c r="I629" s="16">
        <f t="shared" si="235"/>
        <v>350</v>
      </c>
      <c r="J629" s="16">
        <f t="shared" si="235"/>
        <v>134.4</v>
      </c>
      <c r="K629" s="16">
        <f t="shared" si="235"/>
        <v>0</v>
      </c>
      <c r="L629" s="16">
        <f t="shared" si="235"/>
        <v>0</v>
      </c>
      <c r="M629" s="143"/>
    </row>
    <row r="630" spans="1:13" ht="28.5" customHeight="1">
      <c r="A630" s="87"/>
      <c r="B630" s="68"/>
      <c r="C630" s="68"/>
      <c r="D630" s="84">
        <v>2013</v>
      </c>
      <c r="E630" s="16">
        <f t="shared" si="181"/>
        <v>0</v>
      </c>
      <c r="F630" s="16">
        <f t="shared" si="182"/>
        <v>0</v>
      </c>
      <c r="G630" s="87">
        <f>G634</f>
        <v>0</v>
      </c>
      <c r="H630" s="87">
        <f aca="true" t="shared" si="236" ref="H630:L630">H634</f>
        <v>0</v>
      </c>
      <c r="I630" s="87">
        <f t="shared" si="236"/>
        <v>0</v>
      </c>
      <c r="J630" s="87">
        <f t="shared" si="236"/>
        <v>0</v>
      </c>
      <c r="K630" s="87">
        <f t="shared" si="236"/>
        <v>0</v>
      </c>
      <c r="L630" s="87">
        <f t="shared" si="236"/>
        <v>0</v>
      </c>
      <c r="M630" s="143"/>
    </row>
    <row r="631" spans="1:13" ht="22.5" customHeight="1">
      <c r="A631" s="87"/>
      <c r="B631" s="68"/>
      <c r="C631" s="68"/>
      <c r="D631" s="84">
        <v>2014</v>
      </c>
      <c r="E631" s="16">
        <f t="shared" si="181"/>
        <v>550</v>
      </c>
      <c r="F631" s="16">
        <f t="shared" si="182"/>
        <v>134.4</v>
      </c>
      <c r="G631" s="87">
        <f>G635</f>
        <v>500</v>
      </c>
      <c r="H631" s="87">
        <f aca="true" t="shared" si="237" ref="H631:L631">H635</f>
        <v>0</v>
      </c>
      <c r="I631" s="87">
        <f t="shared" si="237"/>
        <v>50</v>
      </c>
      <c r="J631" s="87">
        <f t="shared" si="237"/>
        <v>134.4</v>
      </c>
      <c r="K631" s="87">
        <f t="shared" si="237"/>
        <v>0</v>
      </c>
      <c r="L631" s="87">
        <f t="shared" si="237"/>
        <v>0</v>
      </c>
      <c r="M631" s="143"/>
    </row>
    <row r="632" spans="1:13" s="44" customFormat="1" ht="22.5" customHeight="1">
      <c r="A632" s="172"/>
      <c r="B632" s="69"/>
      <c r="C632" s="68"/>
      <c r="D632" s="84">
        <v>2015</v>
      </c>
      <c r="E632" s="85">
        <f>G632+I632+K632</f>
        <v>3300</v>
      </c>
      <c r="F632" s="85"/>
      <c r="G632" s="142">
        <f aca="true" t="shared" si="238" ref="G632:L632">G636+G638+G640</f>
        <v>3000</v>
      </c>
      <c r="H632" s="142">
        <f t="shared" si="238"/>
        <v>0</v>
      </c>
      <c r="I632" s="142">
        <f t="shared" si="238"/>
        <v>300</v>
      </c>
      <c r="J632" s="142">
        <f t="shared" si="238"/>
        <v>0</v>
      </c>
      <c r="K632" s="142">
        <f t="shared" si="238"/>
        <v>0</v>
      </c>
      <c r="L632" s="142">
        <f t="shared" si="238"/>
        <v>0</v>
      </c>
      <c r="M632" s="61"/>
    </row>
    <row r="633" spans="1:13" ht="18.75" customHeight="1">
      <c r="A633" s="28">
        <v>1</v>
      </c>
      <c r="B633" s="28" t="s">
        <v>361</v>
      </c>
      <c r="C633" s="9" t="s">
        <v>89</v>
      </c>
      <c r="D633" s="9" t="s">
        <v>122</v>
      </c>
      <c r="E633" s="173">
        <f aca="true" t="shared" si="239" ref="E633:E635">G633+I633+K633</f>
        <v>550</v>
      </c>
      <c r="F633" s="173">
        <f>H633+J633</f>
        <v>134.4</v>
      </c>
      <c r="G633" s="173">
        <f>SUM(G634:G635)</f>
        <v>500</v>
      </c>
      <c r="H633" s="173">
        <f>SUM(H634:H635)</f>
        <v>0</v>
      </c>
      <c r="I633" s="173">
        <f>SUM(I634:I635)</f>
        <v>50</v>
      </c>
      <c r="J633" s="173">
        <f>SUM(J634:J635)</f>
        <v>134.4</v>
      </c>
      <c r="K633" s="173"/>
      <c r="L633" s="174"/>
      <c r="M633" s="28"/>
    </row>
    <row r="634" spans="1:13" ht="26.25" customHeight="1">
      <c r="A634" s="28"/>
      <c r="B634" s="28"/>
      <c r="C634" s="28"/>
      <c r="D634" s="9">
        <v>2013</v>
      </c>
      <c r="E634" s="173">
        <f t="shared" si="239"/>
        <v>0</v>
      </c>
      <c r="F634" s="174"/>
      <c r="G634" s="9"/>
      <c r="H634" s="9"/>
      <c r="I634" s="9"/>
      <c r="J634" s="9"/>
      <c r="K634" s="9"/>
      <c r="L634" s="9"/>
      <c r="M634" s="28"/>
    </row>
    <row r="635" spans="1:13" ht="23.25" customHeight="1">
      <c r="A635" s="28"/>
      <c r="B635" s="28"/>
      <c r="C635" s="28"/>
      <c r="D635" s="9">
        <v>2014</v>
      </c>
      <c r="E635" s="173">
        <f t="shared" si="239"/>
        <v>550</v>
      </c>
      <c r="F635" s="174"/>
      <c r="G635" s="9">
        <v>500</v>
      </c>
      <c r="H635" s="9"/>
      <c r="I635" s="9">
        <v>50</v>
      </c>
      <c r="J635" s="9">
        <v>134.4</v>
      </c>
      <c r="K635" s="9"/>
      <c r="L635" s="9"/>
      <c r="M635" s="28"/>
    </row>
    <row r="636" spans="1:13" s="14" customFormat="1" ht="23.25" customHeight="1">
      <c r="A636" s="52"/>
      <c r="B636" s="52"/>
      <c r="C636" s="9"/>
      <c r="D636" s="9">
        <v>2015</v>
      </c>
      <c r="E636" s="173">
        <f>G636+I636+K636</f>
        <v>550</v>
      </c>
      <c r="F636" s="174"/>
      <c r="G636" s="65">
        <v>500</v>
      </c>
      <c r="H636" s="65"/>
      <c r="I636" s="65">
        <v>50</v>
      </c>
      <c r="J636" s="65"/>
      <c r="K636" s="65"/>
      <c r="L636" s="9"/>
      <c r="M636" s="52"/>
    </row>
    <row r="637" spans="1:13" ht="36" customHeight="1">
      <c r="A637" s="9"/>
      <c r="B637" s="132" t="s">
        <v>362</v>
      </c>
      <c r="C637" s="147" t="s">
        <v>89</v>
      </c>
      <c r="D637" s="133" t="s">
        <v>22</v>
      </c>
      <c r="E637" s="175">
        <f>E638</f>
        <v>550</v>
      </c>
      <c r="F637" s="175">
        <f aca="true" t="shared" si="240" ref="F637:L639">F638</f>
        <v>0</v>
      </c>
      <c r="G637" s="175">
        <f t="shared" si="240"/>
        <v>500</v>
      </c>
      <c r="H637" s="175">
        <f t="shared" si="240"/>
        <v>0</v>
      </c>
      <c r="I637" s="175">
        <f t="shared" si="240"/>
        <v>50</v>
      </c>
      <c r="J637" s="175">
        <f t="shared" si="240"/>
        <v>0</v>
      </c>
      <c r="K637" s="175">
        <f t="shared" si="240"/>
        <v>0</v>
      </c>
      <c r="L637" s="175">
        <f t="shared" si="240"/>
        <v>0</v>
      </c>
      <c r="M637" s="65"/>
    </row>
    <row r="638" spans="1:13" s="14" customFormat="1" ht="30.75" customHeight="1">
      <c r="A638" s="9"/>
      <c r="B638" s="132"/>
      <c r="C638" s="147"/>
      <c r="D638" s="132">
        <v>2015</v>
      </c>
      <c r="E638" s="176">
        <f>G638+I638+K638</f>
        <v>550</v>
      </c>
      <c r="F638" s="176">
        <f>H638+J638+L638</f>
        <v>0</v>
      </c>
      <c r="G638" s="132">
        <v>500</v>
      </c>
      <c r="H638" s="132"/>
      <c r="I638" s="132">
        <v>50</v>
      </c>
      <c r="J638" s="132"/>
      <c r="K638" s="132"/>
      <c r="L638" s="132"/>
      <c r="M638" s="65"/>
    </row>
    <row r="639" spans="1:13" ht="25.5" customHeight="1">
      <c r="A639" s="9"/>
      <c r="B639" s="132" t="s">
        <v>363</v>
      </c>
      <c r="C639" s="147" t="s">
        <v>89</v>
      </c>
      <c r="D639" s="133" t="s">
        <v>22</v>
      </c>
      <c r="E639" s="175">
        <f>E640</f>
        <v>2200</v>
      </c>
      <c r="F639" s="175">
        <f t="shared" si="240"/>
        <v>0</v>
      </c>
      <c r="G639" s="175">
        <f t="shared" si="240"/>
        <v>2000</v>
      </c>
      <c r="H639" s="175">
        <f t="shared" si="240"/>
        <v>0</v>
      </c>
      <c r="I639" s="175">
        <f t="shared" si="240"/>
        <v>200</v>
      </c>
      <c r="J639" s="175">
        <f t="shared" si="240"/>
        <v>0</v>
      </c>
      <c r="K639" s="175">
        <f t="shared" si="240"/>
        <v>0</v>
      </c>
      <c r="L639" s="175">
        <f t="shared" si="240"/>
        <v>0</v>
      </c>
      <c r="M639" s="65"/>
    </row>
    <row r="640" spans="1:13" ht="42.75" customHeight="1">
      <c r="A640" s="9"/>
      <c r="B640" s="132"/>
      <c r="C640" s="147"/>
      <c r="D640" s="132">
        <v>2015</v>
      </c>
      <c r="E640" s="176">
        <f>G640+I640+K640</f>
        <v>2200</v>
      </c>
      <c r="F640" s="176">
        <f>H640+J640+L640</f>
        <v>0</v>
      </c>
      <c r="G640" s="132">
        <v>2000</v>
      </c>
      <c r="H640" s="132"/>
      <c r="I640" s="132">
        <v>200</v>
      </c>
      <c r="J640" s="132"/>
      <c r="K640" s="132"/>
      <c r="L640" s="132"/>
      <c r="M640" s="65"/>
    </row>
    <row r="641" spans="1:13" ht="24" customHeight="1">
      <c r="A641" s="7" t="s">
        <v>364</v>
      </c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</row>
    <row r="642" spans="1:13" ht="21.75" customHeight="1">
      <c r="A642" s="142"/>
      <c r="B642" s="7"/>
      <c r="C642" s="7"/>
      <c r="D642" s="141" t="s">
        <v>234</v>
      </c>
      <c r="E642" s="7">
        <f>SUM(E643:E645)</f>
        <v>12925</v>
      </c>
      <c r="F642" s="7">
        <f aca="true" t="shared" si="241" ref="F642:L642">SUM(F643:F645)</f>
        <v>0</v>
      </c>
      <c r="G642" s="7">
        <f t="shared" si="241"/>
        <v>0</v>
      </c>
      <c r="H642" s="7">
        <f t="shared" si="241"/>
        <v>0</v>
      </c>
      <c r="I642" s="7">
        <f t="shared" si="241"/>
        <v>1340.7</v>
      </c>
      <c r="J642" s="7">
        <f t="shared" si="241"/>
        <v>0</v>
      </c>
      <c r="K642" s="7">
        <f t="shared" si="241"/>
        <v>11584.3</v>
      </c>
      <c r="L642" s="7">
        <f t="shared" si="241"/>
        <v>0</v>
      </c>
      <c r="M642" s="7"/>
    </row>
    <row r="643" spans="1:13" ht="23.25" customHeight="1">
      <c r="A643" s="142"/>
      <c r="B643" s="7"/>
      <c r="C643" s="7"/>
      <c r="D643" s="141">
        <v>2013</v>
      </c>
      <c r="E643" s="7">
        <f>G643+I643+K643</f>
        <v>3043</v>
      </c>
      <c r="F643" s="7">
        <f aca="true" t="shared" si="242" ref="F643:F644">H643+J643+L643</f>
        <v>0</v>
      </c>
      <c r="G643" s="143">
        <f aca="true" t="shared" si="243" ref="G643:L644">SUM(G648+G788)</f>
        <v>0</v>
      </c>
      <c r="H643" s="143">
        <f t="shared" si="243"/>
        <v>0</v>
      </c>
      <c r="I643" s="143">
        <f t="shared" si="243"/>
        <v>308.8</v>
      </c>
      <c r="J643" s="143">
        <f t="shared" si="243"/>
        <v>0</v>
      </c>
      <c r="K643" s="143">
        <f t="shared" si="243"/>
        <v>2734.2</v>
      </c>
      <c r="L643" s="143">
        <f t="shared" si="243"/>
        <v>0</v>
      </c>
      <c r="M643" s="7"/>
    </row>
    <row r="644" spans="1:13" ht="22.5" customHeight="1">
      <c r="A644" s="142"/>
      <c r="B644" s="7"/>
      <c r="C644" s="7"/>
      <c r="D644" s="141">
        <v>2014</v>
      </c>
      <c r="E644" s="7">
        <f>G644+I644+K644</f>
        <v>5027</v>
      </c>
      <c r="F644" s="7">
        <f t="shared" si="242"/>
        <v>0</v>
      </c>
      <c r="G644" s="143">
        <f t="shared" si="243"/>
        <v>0</v>
      </c>
      <c r="H644" s="143">
        <f t="shared" si="243"/>
        <v>0</v>
      </c>
      <c r="I644" s="143">
        <f t="shared" si="243"/>
        <v>546.7</v>
      </c>
      <c r="J644" s="143">
        <f t="shared" si="243"/>
        <v>0</v>
      </c>
      <c r="K644" s="143">
        <f t="shared" si="243"/>
        <v>4480.3</v>
      </c>
      <c r="L644" s="143">
        <f t="shared" si="243"/>
        <v>0</v>
      </c>
      <c r="M644" s="7"/>
    </row>
    <row r="645" spans="1:13" ht="22.5" customHeight="1">
      <c r="A645" s="87"/>
      <c r="B645" s="7"/>
      <c r="C645" s="7"/>
      <c r="D645" s="141">
        <v>2015</v>
      </c>
      <c r="E645" s="7">
        <f>G645+I645+K645</f>
        <v>4855</v>
      </c>
      <c r="F645" s="7"/>
      <c r="G645" s="143">
        <f>G650</f>
        <v>0</v>
      </c>
      <c r="H645" s="143">
        <f aca="true" t="shared" si="244" ref="H645:L645">H650</f>
        <v>0</v>
      </c>
      <c r="I645" s="143">
        <f t="shared" si="244"/>
        <v>485.20000000000005</v>
      </c>
      <c r="J645" s="143">
        <f t="shared" si="244"/>
        <v>0</v>
      </c>
      <c r="K645" s="143">
        <f t="shared" si="244"/>
        <v>4369.8</v>
      </c>
      <c r="L645" s="143">
        <f t="shared" si="244"/>
        <v>0</v>
      </c>
      <c r="M645" s="7"/>
    </row>
    <row r="646" spans="1:13" ht="38.25" customHeight="1">
      <c r="A646" s="174"/>
      <c r="B646" s="7" t="s">
        <v>365</v>
      </c>
      <c r="C646" s="9"/>
      <c r="D646" s="9"/>
      <c r="E646" s="9"/>
      <c r="F646" s="9"/>
      <c r="G646" s="9"/>
      <c r="H646" s="9"/>
      <c r="I646" s="9"/>
      <c r="J646" s="9"/>
      <c r="K646" s="9"/>
      <c r="L646" s="9"/>
      <c r="M646" s="9"/>
    </row>
    <row r="647" spans="1:13" ht="30.75" customHeight="1">
      <c r="A647" s="142"/>
      <c r="B647" s="7" t="s">
        <v>8</v>
      </c>
      <c r="C647" s="7" t="s">
        <v>89</v>
      </c>
      <c r="D647" s="84" t="s">
        <v>234</v>
      </c>
      <c r="E647" s="16">
        <f>SUM(E648:E650)</f>
        <v>12870</v>
      </c>
      <c r="F647" s="16">
        <f aca="true" t="shared" si="245" ref="F647:L647">SUM(F648:F650)</f>
        <v>0</v>
      </c>
      <c r="G647" s="16">
        <f t="shared" si="245"/>
        <v>0</v>
      </c>
      <c r="H647" s="16">
        <f t="shared" si="245"/>
        <v>0</v>
      </c>
      <c r="I647" s="16">
        <f t="shared" si="245"/>
        <v>1285.7</v>
      </c>
      <c r="J647" s="16">
        <f t="shared" si="245"/>
        <v>0</v>
      </c>
      <c r="K647" s="16">
        <f t="shared" si="245"/>
        <v>11584.3</v>
      </c>
      <c r="L647" s="16">
        <f t="shared" si="245"/>
        <v>0</v>
      </c>
      <c r="M647" s="143"/>
    </row>
    <row r="648" spans="1:13" ht="21.75" customHeight="1">
      <c r="A648" s="142"/>
      <c r="B648" s="7"/>
      <c r="C648" s="7"/>
      <c r="D648" s="84">
        <v>2013</v>
      </c>
      <c r="E648" s="16">
        <f aca="true" t="shared" si="246" ref="E648:E695">G648+I648+K648</f>
        <v>3038</v>
      </c>
      <c r="F648" s="16">
        <f aca="true" t="shared" si="247" ref="F648:F695">H648+J648+L648</f>
        <v>0</v>
      </c>
      <c r="G648" s="87">
        <f aca="true" t="shared" si="248" ref="G648:L649">G652+G655+G658+G661+G664+G667+G670+G673</f>
        <v>0</v>
      </c>
      <c r="H648" s="87">
        <f t="shared" si="248"/>
        <v>0</v>
      </c>
      <c r="I648" s="87">
        <f t="shared" si="248"/>
        <v>303.8</v>
      </c>
      <c r="J648" s="87">
        <f t="shared" si="248"/>
        <v>0</v>
      </c>
      <c r="K648" s="87">
        <f t="shared" si="248"/>
        <v>2734.2</v>
      </c>
      <c r="L648" s="87">
        <f t="shared" si="248"/>
        <v>0</v>
      </c>
      <c r="M648" s="143"/>
    </row>
    <row r="649" spans="1:13" ht="29.25" customHeight="1">
      <c r="A649" s="142"/>
      <c r="B649" s="7"/>
      <c r="C649" s="7"/>
      <c r="D649" s="84">
        <v>2014</v>
      </c>
      <c r="E649" s="16">
        <f t="shared" si="246"/>
        <v>4977</v>
      </c>
      <c r="F649" s="16">
        <f t="shared" si="247"/>
        <v>0</v>
      </c>
      <c r="G649" s="87">
        <f t="shared" si="248"/>
        <v>0</v>
      </c>
      <c r="H649" s="87">
        <f t="shared" si="248"/>
        <v>0</v>
      </c>
      <c r="I649" s="87">
        <f t="shared" si="248"/>
        <v>496.7</v>
      </c>
      <c r="J649" s="87">
        <f t="shared" si="248"/>
        <v>0</v>
      </c>
      <c r="K649" s="87">
        <f t="shared" si="248"/>
        <v>4480.3</v>
      </c>
      <c r="L649" s="87">
        <f t="shared" si="248"/>
        <v>0</v>
      </c>
      <c r="M649" s="143"/>
    </row>
    <row r="650" spans="1:13" s="38" customFormat="1" ht="32.25" customHeight="1">
      <c r="A650" s="144"/>
      <c r="B650" s="7"/>
      <c r="C650" s="7"/>
      <c r="D650" s="84">
        <v>2015</v>
      </c>
      <c r="E650" s="16">
        <f>G650+I650+K650</f>
        <v>4855</v>
      </c>
      <c r="F650" s="85"/>
      <c r="G650" s="142">
        <f>G676+G678+G680+G682+G684</f>
        <v>0</v>
      </c>
      <c r="H650" s="142">
        <f aca="true" t="shared" si="249" ref="H650:L650">H676+H678+H680+H682+H684</f>
        <v>0</v>
      </c>
      <c r="I650" s="142">
        <f t="shared" si="249"/>
        <v>485.20000000000005</v>
      </c>
      <c r="J650" s="142">
        <f t="shared" si="249"/>
        <v>0</v>
      </c>
      <c r="K650" s="142">
        <f t="shared" si="249"/>
        <v>4369.8</v>
      </c>
      <c r="L650" s="142">
        <f t="shared" si="249"/>
        <v>0</v>
      </c>
      <c r="M650" s="66"/>
    </row>
    <row r="651" spans="1:13" ht="27" customHeight="1">
      <c r="A651" s="39">
        <v>1</v>
      </c>
      <c r="B651" s="28" t="s">
        <v>366</v>
      </c>
      <c r="C651" s="9" t="s">
        <v>89</v>
      </c>
      <c r="D651" s="21" t="s">
        <v>122</v>
      </c>
      <c r="E651" s="21">
        <f t="shared" si="246"/>
        <v>1034</v>
      </c>
      <c r="F651" s="177">
        <f t="shared" si="247"/>
        <v>0</v>
      </c>
      <c r="G651" s="33">
        <f>SUM(G652:G653)</f>
        <v>0</v>
      </c>
      <c r="H651" s="33">
        <f>SUM(H652:H653)</f>
        <v>0</v>
      </c>
      <c r="I651" s="33">
        <f>SUM(I652:I653)</f>
        <v>103.4</v>
      </c>
      <c r="J651" s="33">
        <f>SUM(J652:J653)</f>
        <v>0</v>
      </c>
      <c r="K651" s="33">
        <v>930.6</v>
      </c>
      <c r="L651" s="33"/>
      <c r="M651" s="178"/>
    </row>
    <row r="652" spans="1:13" ht="35.25" customHeight="1">
      <c r="A652" s="39"/>
      <c r="B652" s="28"/>
      <c r="C652" s="9"/>
      <c r="D652" s="9">
        <v>2013</v>
      </c>
      <c r="E652" s="9">
        <f t="shared" si="246"/>
        <v>1034</v>
      </c>
      <c r="F652" s="173">
        <f t="shared" si="247"/>
        <v>0</v>
      </c>
      <c r="G652" s="9"/>
      <c r="H652" s="9"/>
      <c r="I652" s="9">
        <v>103.4</v>
      </c>
      <c r="J652" s="9"/>
      <c r="K652" s="178">
        <v>930.6</v>
      </c>
      <c r="L652" s="178"/>
      <c r="M652" s="178"/>
    </row>
    <row r="653" spans="1:13" ht="46.5" customHeight="1">
      <c r="A653" s="39"/>
      <c r="B653" s="28"/>
      <c r="C653" s="9"/>
      <c r="D653" s="9">
        <v>2014</v>
      </c>
      <c r="E653" s="9">
        <f t="shared" si="246"/>
        <v>0</v>
      </c>
      <c r="F653" s="173">
        <f t="shared" si="247"/>
        <v>0</v>
      </c>
      <c r="G653" s="178"/>
      <c r="H653" s="178"/>
      <c r="I653" s="178"/>
      <c r="J653" s="178"/>
      <c r="K653" s="178"/>
      <c r="L653" s="178"/>
      <c r="M653" s="178"/>
    </row>
    <row r="654" spans="1:13" ht="15" customHeight="1">
      <c r="A654" s="39">
        <v>2</v>
      </c>
      <c r="B654" s="28" t="s">
        <v>367</v>
      </c>
      <c r="C654" s="9" t="s">
        <v>89</v>
      </c>
      <c r="D654" s="9" t="s">
        <v>122</v>
      </c>
      <c r="E654" s="9">
        <f t="shared" si="246"/>
        <v>1130</v>
      </c>
      <c r="F654" s="173">
        <f t="shared" si="247"/>
        <v>0</v>
      </c>
      <c r="G654" s="179"/>
      <c r="H654" s="179"/>
      <c r="I654" s="179">
        <f>SUM(I655:I656)</f>
        <v>113</v>
      </c>
      <c r="J654" s="179"/>
      <c r="K654" s="179">
        <v>1017</v>
      </c>
      <c r="L654" s="179"/>
      <c r="M654" s="178"/>
    </row>
    <row r="655" spans="1:13" ht="15" customHeight="1">
      <c r="A655" s="39"/>
      <c r="B655" s="28"/>
      <c r="C655" s="9"/>
      <c r="D655" s="9">
        <v>2013</v>
      </c>
      <c r="E655" s="9">
        <f t="shared" si="246"/>
        <v>1130</v>
      </c>
      <c r="F655" s="173">
        <f t="shared" si="247"/>
        <v>0</v>
      </c>
      <c r="G655" s="9"/>
      <c r="H655" s="9"/>
      <c r="I655" s="9">
        <v>113</v>
      </c>
      <c r="J655" s="9"/>
      <c r="K655" s="178">
        <v>1017</v>
      </c>
      <c r="L655" s="178"/>
      <c r="M655" s="178"/>
    </row>
    <row r="656" spans="1:13" ht="60.75" customHeight="1">
      <c r="A656" s="39"/>
      <c r="B656" s="28"/>
      <c r="C656" s="9"/>
      <c r="D656" s="9">
        <v>2014</v>
      </c>
      <c r="E656" s="9">
        <f t="shared" si="246"/>
        <v>0</v>
      </c>
      <c r="F656" s="173">
        <f t="shared" si="247"/>
        <v>0</v>
      </c>
      <c r="G656" s="143"/>
      <c r="H656" s="143"/>
      <c r="I656" s="143"/>
      <c r="J656" s="143"/>
      <c r="K656" s="143"/>
      <c r="L656" s="143"/>
      <c r="M656" s="178"/>
    </row>
    <row r="657" spans="1:13" ht="15" customHeight="1">
      <c r="A657" s="39">
        <v>3</v>
      </c>
      <c r="B657" s="28" t="s">
        <v>368</v>
      </c>
      <c r="C657" s="9" t="s">
        <v>89</v>
      </c>
      <c r="D657" s="9" t="s">
        <v>122</v>
      </c>
      <c r="E657" s="9">
        <f t="shared" si="246"/>
        <v>1009</v>
      </c>
      <c r="F657" s="173">
        <f t="shared" si="247"/>
        <v>0</v>
      </c>
      <c r="G657" s="179"/>
      <c r="H657" s="179"/>
      <c r="I657" s="179">
        <f>SUM(I658:I659)</f>
        <v>101</v>
      </c>
      <c r="J657" s="179"/>
      <c r="K657" s="179">
        <v>908</v>
      </c>
      <c r="L657" s="179"/>
      <c r="M657" s="178"/>
    </row>
    <row r="658" spans="1:13" ht="15" customHeight="1">
      <c r="A658" s="39"/>
      <c r="B658" s="28"/>
      <c r="C658" s="9"/>
      <c r="D658" s="9">
        <v>2013</v>
      </c>
      <c r="E658" s="9">
        <f t="shared" si="246"/>
        <v>0</v>
      </c>
      <c r="F658" s="173">
        <f t="shared" si="247"/>
        <v>0</v>
      </c>
      <c r="G658" s="178"/>
      <c r="H658" s="178"/>
      <c r="I658" s="178"/>
      <c r="J658" s="178"/>
      <c r="K658" s="178"/>
      <c r="L658" s="178"/>
      <c r="M658" s="178"/>
    </row>
    <row r="659" spans="1:13" ht="45.75" customHeight="1">
      <c r="A659" s="39"/>
      <c r="B659" s="28"/>
      <c r="C659" s="9"/>
      <c r="D659" s="9">
        <v>2014</v>
      </c>
      <c r="E659" s="9">
        <f t="shared" si="246"/>
        <v>1009</v>
      </c>
      <c r="F659" s="173">
        <f t="shared" si="247"/>
        <v>0</v>
      </c>
      <c r="G659" s="9"/>
      <c r="H659" s="9"/>
      <c r="I659" s="9">
        <v>101</v>
      </c>
      <c r="J659" s="9"/>
      <c r="K659" s="178">
        <v>908</v>
      </c>
      <c r="L659" s="178"/>
      <c r="M659" s="178"/>
    </row>
    <row r="660" spans="1:13" ht="15" customHeight="1">
      <c r="A660" s="39">
        <v>4</v>
      </c>
      <c r="B660" s="28" t="s">
        <v>369</v>
      </c>
      <c r="C660" s="9" t="s">
        <v>89</v>
      </c>
      <c r="D660" s="9" t="s">
        <v>122</v>
      </c>
      <c r="E660" s="9">
        <f t="shared" si="246"/>
        <v>1015</v>
      </c>
      <c r="F660" s="173">
        <f t="shared" si="247"/>
        <v>0</v>
      </c>
      <c r="G660" s="179"/>
      <c r="H660" s="179"/>
      <c r="I660" s="179">
        <f>SUM(I661:I662)</f>
        <v>101</v>
      </c>
      <c r="J660" s="179"/>
      <c r="K660" s="179">
        <v>914</v>
      </c>
      <c r="L660" s="179"/>
      <c r="M660" s="178"/>
    </row>
    <row r="661" spans="1:13" ht="15" customHeight="1">
      <c r="A661" s="39"/>
      <c r="B661" s="28"/>
      <c r="C661" s="9"/>
      <c r="D661" s="9">
        <v>2013</v>
      </c>
      <c r="E661" s="9">
        <f t="shared" si="246"/>
        <v>0</v>
      </c>
      <c r="F661" s="173">
        <f t="shared" si="247"/>
        <v>0</v>
      </c>
      <c r="G661" s="178"/>
      <c r="H661" s="178"/>
      <c r="I661" s="178"/>
      <c r="J661" s="178"/>
      <c r="K661" s="178"/>
      <c r="L661" s="178"/>
      <c r="M661" s="178"/>
    </row>
    <row r="662" spans="1:13" ht="60" customHeight="1">
      <c r="A662" s="39"/>
      <c r="B662" s="28"/>
      <c r="C662" s="9"/>
      <c r="D662" s="9">
        <v>2014</v>
      </c>
      <c r="E662" s="9">
        <f t="shared" si="246"/>
        <v>1015</v>
      </c>
      <c r="F662" s="173">
        <f t="shared" si="247"/>
        <v>0</v>
      </c>
      <c r="G662" s="9"/>
      <c r="H662" s="9"/>
      <c r="I662" s="9">
        <v>101</v>
      </c>
      <c r="J662" s="9"/>
      <c r="K662" s="178">
        <v>914</v>
      </c>
      <c r="L662" s="178"/>
      <c r="M662" s="178"/>
    </row>
    <row r="663" spans="1:13" ht="15" customHeight="1">
      <c r="A663" s="39">
        <v>5</v>
      </c>
      <c r="B663" s="28" t="s">
        <v>370</v>
      </c>
      <c r="C663" s="9" t="s">
        <v>89</v>
      </c>
      <c r="D663" s="9" t="s">
        <v>122</v>
      </c>
      <c r="E663" s="9">
        <f t="shared" si="246"/>
        <v>874</v>
      </c>
      <c r="F663" s="173">
        <f t="shared" si="247"/>
        <v>0</v>
      </c>
      <c r="G663" s="179"/>
      <c r="H663" s="179"/>
      <c r="I663" s="179">
        <f>SUM(I664:I665)</f>
        <v>87.4</v>
      </c>
      <c r="J663" s="179"/>
      <c r="K663" s="179">
        <v>786.6</v>
      </c>
      <c r="L663" s="179"/>
      <c r="M663" s="178"/>
    </row>
    <row r="664" spans="1:13" ht="15" customHeight="1">
      <c r="A664" s="39"/>
      <c r="B664" s="28"/>
      <c r="C664" s="9"/>
      <c r="D664" s="9">
        <v>2013</v>
      </c>
      <c r="E664" s="9">
        <f t="shared" si="246"/>
        <v>874</v>
      </c>
      <c r="F664" s="173">
        <f t="shared" si="247"/>
        <v>0</v>
      </c>
      <c r="G664" s="9"/>
      <c r="H664" s="9"/>
      <c r="I664" s="9">
        <v>87.4</v>
      </c>
      <c r="J664" s="9"/>
      <c r="K664" s="178">
        <v>786.6</v>
      </c>
      <c r="L664" s="178"/>
      <c r="M664" s="178"/>
    </row>
    <row r="665" spans="1:13" ht="49.5" customHeight="1">
      <c r="A665" s="39"/>
      <c r="B665" s="28"/>
      <c r="C665" s="9"/>
      <c r="D665" s="9">
        <v>2014</v>
      </c>
      <c r="E665" s="9">
        <f t="shared" si="246"/>
        <v>0</v>
      </c>
      <c r="F665" s="173">
        <f t="shared" si="247"/>
        <v>0</v>
      </c>
      <c r="G665" s="178"/>
      <c r="H665" s="178"/>
      <c r="I665" s="178"/>
      <c r="J665" s="178"/>
      <c r="K665" s="178"/>
      <c r="L665" s="178"/>
      <c r="M665" s="178"/>
    </row>
    <row r="666" spans="1:13" ht="15" customHeight="1">
      <c r="A666" s="178">
        <v>6</v>
      </c>
      <c r="B666" s="28" t="s">
        <v>371</v>
      </c>
      <c r="C666" s="9" t="s">
        <v>89</v>
      </c>
      <c r="D666" s="9" t="s">
        <v>122</v>
      </c>
      <c r="E666" s="9">
        <f t="shared" si="246"/>
        <v>987</v>
      </c>
      <c r="F666" s="173">
        <f t="shared" si="247"/>
        <v>0</v>
      </c>
      <c r="G666" s="179"/>
      <c r="H666" s="179"/>
      <c r="I666" s="179">
        <f>SUM(I667:I668)</f>
        <v>98.7</v>
      </c>
      <c r="J666" s="179"/>
      <c r="K666" s="179">
        <v>888.3</v>
      </c>
      <c r="L666" s="179"/>
      <c r="M666" s="178"/>
    </row>
    <row r="667" spans="1:13" ht="15" customHeight="1">
      <c r="A667" s="178"/>
      <c r="B667" s="28"/>
      <c r="C667" s="9"/>
      <c r="D667" s="9">
        <v>2013</v>
      </c>
      <c r="E667" s="9">
        <f t="shared" si="246"/>
        <v>0</v>
      </c>
      <c r="F667" s="173">
        <f t="shared" si="247"/>
        <v>0</v>
      </c>
      <c r="G667" s="178"/>
      <c r="H667" s="178"/>
      <c r="I667" s="178"/>
      <c r="J667" s="178"/>
      <c r="K667" s="178"/>
      <c r="L667" s="178"/>
      <c r="M667" s="178"/>
    </row>
    <row r="668" spans="1:13" ht="52.5" customHeight="1">
      <c r="A668" s="178"/>
      <c r="B668" s="28"/>
      <c r="C668" s="9"/>
      <c r="D668" s="9">
        <v>2014</v>
      </c>
      <c r="E668" s="9">
        <f t="shared" si="246"/>
        <v>987</v>
      </c>
      <c r="F668" s="173">
        <f t="shared" si="247"/>
        <v>0</v>
      </c>
      <c r="G668" s="9"/>
      <c r="H668" s="9"/>
      <c r="I668" s="9">
        <v>98.7</v>
      </c>
      <c r="J668" s="9"/>
      <c r="K668" s="178">
        <v>888.3</v>
      </c>
      <c r="L668" s="178"/>
      <c r="M668" s="178"/>
    </row>
    <row r="669" spans="1:13" ht="15" customHeight="1">
      <c r="A669" s="178">
        <v>7</v>
      </c>
      <c r="B669" s="28" t="s">
        <v>372</v>
      </c>
      <c r="C669" s="9" t="s">
        <v>89</v>
      </c>
      <c r="D669" s="9" t="s">
        <v>122</v>
      </c>
      <c r="E669" s="9">
        <f t="shared" si="246"/>
        <v>951</v>
      </c>
      <c r="F669" s="173">
        <f t="shared" si="247"/>
        <v>0</v>
      </c>
      <c r="G669" s="179"/>
      <c r="H669" s="179"/>
      <c r="I669" s="179">
        <f>SUM(I670:I671)</f>
        <v>95</v>
      </c>
      <c r="J669" s="179"/>
      <c r="K669" s="179">
        <v>856</v>
      </c>
      <c r="L669" s="179"/>
      <c r="M669" s="178"/>
    </row>
    <row r="670" spans="1:13" ht="15" customHeight="1">
      <c r="A670" s="178"/>
      <c r="B670" s="28"/>
      <c r="C670" s="9"/>
      <c r="D670" s="9">
        <v>2013</v>
      </c>
      <c r="E670" s="9">
        <f t="shared" si="246"/>
        <v>0</v>
      </c>
      <c r="F670" s="173">
        <f t="shared" si="247"/>
        <v>0</v>
      </c>
      <c r="G670" s="178"/>
      <c r="H670" s="178"/>
      <c r="I670" s="178"/>
      <c r="J670" s="178"/>
      <c r="K670" s="178"/>
      <c r="L670" s="178"/>
      <c r="M670" s="178"/>
    </row>
    <row r="671" spans="1:13" ht="47.25" customHeight="1">
      <c r="A671" s="178"/>
      <c r="B671" s="28"/>
      <c r="C671" s="9"/>
      <c r="D671" s="9">
        <v>2014</v>
      </c>
      <c r="E671" s="9">
        <f t="shared" si="246"/>
        <v>951</v>
      </c>
      <c r="F671" s="173">
        <f t="shared" si="247"/>
        <v>0</v>
      </c>
      <c r="G671" s="9"/>
      <c r="H671" s="9"/>
      <c r="I671" s="9">
        <v>95</v>
      </c>
      <c r="J671" s="9"/>
      <c r="K671" s="178">
        <v>856</v>
      </c>
      <c r="L671" s="178"/>
      <c r="M671" s="178"/>
    </row>
    <row r="672" spans="1:13" ht="15" customHeight="1">
      <c r="A672" s="178">
        <v>8</v>
      </c>
      <c r="B672" s="28" t="s">
        <v>373</v>
      </c>
      <c r="C672" s="9" t="s">
        <v>89</v>
      </c>
      <c r="D672" s="9" t="s">
        <v>122</v>
      </c>
      <c r="E672" s="9">
        <f t="shared" si="246"/>
        <v>1015</v>
      </c>
      <c r="F672" s="173">
        <f t="shared" si="247"/>
        <v>0</v>
      </c>
      <c r="G672" s="179"/>
      <c r="H672" s="179"/>
      <c r="I672" s="179">
        <f>SUM(I673:I674)</f>
        <v>101</v>
      </c>
      <c r="J672" s="179"/>
      <c r="K672" s="179">
        <v>914</v>
      </c>
      <c r="L672" s="179"/>
      <c r="M672" s="178"/>
    </row>
    <row r="673" spans="1:13" ht="15" customHeight="1">
      <c r="A673" s="178"/>
      <c r="B673" s="28"/>
      <c r="C673" s="9"/>
      <c r="D673" s="9">
        <v>2013</v>
      </c>
      <c r="E673" s="9">
        <f t="shared" si="246"/>
        <v>0</v>
      </c>
      <c r="F673" s="173">
        <f t="shared" si="247"/>
        <v>0</v>
      </c>
      <c r="G673" s="178"/>
      <c r="H673" s="178"/>
      <c r="I673" s="178"/>
      <c r="J673" s="178"/>
      <c r="K673" s="178"/>
      <c r="L673" s="178"/>
      <c r="M673" s="178"/>
    </row>
    <row r="674" spans="1:13" ht="52.5" customHeight="1">
      <c r="A674" s="178"/>
      <c r="B674" s="28"/>
      <c r="C674" s="9"/>
      <c r="D674" s="9">
        <v>2014</v>
      </c>
      <c r="E674" s="9">
        <f t="shared" si="246"/>
        <v>1015</v>
      </c>
      <c r="F674" s="173">
        <f t="shared" si="247"/>
        <v>0</v>
      </c>
      <c r="G674" s="9"/>
      <c r="H674" s="9"/>
      <c r="I674" s="9">
        <v>101</v>
      </c>
      <c r="J674" s="9"/>
      <c r="K674" s="178">
        <v>914</v>
      </c>
      <c r="L674" s="178"/>
      <c r="M674" s="178"/>
    </row>
    <row r="675" spans="1:13" ht="52.5" customHeight="1">
      <c r="A675" s="39"/>
      <c r="B675" s="28" t="s">
        <v>374</v>
      </c>
      <c r="C675" s="9" t="s">
        <v>89</v>
      </c>
      <c r="D675" s="9" t="s">
        <v>122</v>
      </c>
      <c r="E675" s="9">
        <f>E676</f>
        <v>1009</v>
      </c>
      <c r="F675" s="9">
        <f aca="true" t="shared" si="250" ref="F675:L675">F676</f>
        <v>0</v>
      </c>
      <c r="G675" s="9">
        <f t="shared" si="250"/>
        <v>0</v>
      </c>
      <c r="H675" s="9">
        <f t="shared" si="250"/>
        <v>0</v>
      </c>
      <c r="I675" s="9">
        <f t="shared" si="250"/>
        <v>101</v>
      </c>
      <c r="J675" s="9">
        <f t="shared" si="250"/>
        <v>0</v>
      </c>
      <c r="K675" s="9">
        <f t="shared" si="250"/>
        <v>908</v>
      </c>
      <c r="L675" s="9">
        <f t="shared" si="250"/>
        <v>0</v>
      </c>
      <c r="M675" s="39"/>
    </row>
    <row r="676" spans="1:13" s="14" customFormat="1" ht="52.5" customHeight="1">
      <c r="A676" s="39"/>
      <c r="B676" s="28"/>
      <c r="C676" s="9"/>
      <c r="D676" s="9">
        <v>2015</v>
      </c>
      <c r="E676" s="9">
        <f aca="true" t="shared" si="251" ref="E676">G676+I676+K676</f>
        <v>1009</v>
      </c>
      <c r="F676" s="173">
        <f aca="true" t="shared" si="252" ref="F676">H676+J676+L676</f>
        <v>0</v>
      </c>
      <c r="G676" s="9"/>
      <c r="H676" s="9"/>
      <c r="I676" s="9">
        <v>101</v>
      </c>
      <c r="J676" s="9"/>
      <c r="K676" s="178">
        <v>908</v>
      </c>
      <c r="L676" s="178">
        <v>0</v>
      </c>
      <c r="M676" s="39"/>
    </row>
    <row r="677" spans="1:13" s="14" customFormat="1" ht="52.5" customHeight="1">
      <c r="A677" s="39"/>
      <c r="B677" s="28" t="s">
        <v>375</v>
      </c>
      <c r="C677" s="28" t="s">
        <v>89</v>
      </c>
      <c r="D677" s="9" t="s">
        <v>122</v>
      </c>
      <c r="E677" s="9">
        <f>E678</f>
        <v>987</v>
      </c>
      <c r="F677" s="9">
        <f aca="true" t="shared" si="253" ref="F677">F678</f>
        <v>0</v>
      </c>
      <c r="G677" s="9">
        <f aca="true" t="shared" si="254" ref="G677">G678</f>
        <v>0</v>
      </c>
      <c r="H677" s="9">
        <f aca="true" t="shared" si="255" ref="H677">H678</f>
        <v>0</v>
      </c>
      <c r="I677" s="9">
        <f aca="true" t="shared" si="256" ref="I677">I678</f>
        <v>98.7</v>
      </c>
      <c r="J677" s="9">
        <f aca="true" t="shared" si="257" ref="J677">J678</f>
        <v>0</v>
      </c>
      <c r="K677" s="9">
        <f aca="true" t="shared" si="258" ref="K677">K678</f>
        <v>888.3</v>
      </c>
      <c r="L677" s="9">
        <f aca="true" t="shared" si="259" ref="L677">L678</f>
        <v>0</v>
      </c>
      <c r="M677" s="39"/>
    </row>
    <row r="678" spans="1:13" s="14" customFormat="1" ht="52.5" customHeight="1">
      <c r="A678" s="39"/>
      <c r="B678" s="28"/>
      <c r="C678" s="28"/>
      <c r="D678" s="9">
        <v>2015</v>
      </c>
      <c r="E678" s="9">
        <f>G678+I678+K678</f>
        <v>987</v>
      </c>
      <c r="F678" s="173">
        <f>H678+J678+L678</f>
        <v>0</v>
      </c>
      <c r="G678" s="9"/>
      <c r="H678" s="9"/>
      <c r="I678" s="9">
        <v>98.7</v>
      </c>
      <c r="J678" s="9"/>
      <c r="K678" s="178">
        <v>888.3</v>
      </c>
      <c r="L678" s="178">
        <v>0</v>
      </c>
      <c r="M678" s="39"/>
    </row>
    <row r="679" spans="1:13" s="14" customFormat="1" ht="52.5" customHeight="1">
      <c r="A679" s="39"/>
      <c r="B679" s="28" t="s">
        <v>376</v>
      </c>
      <c r="C679" s="28" t="s">
        <v>89</v>
      </c>
      <c r="D679" s="9" t="s">
        <v>122</v>
      </c>
      <c r="E679" s="9">
        <f>E680</f>
        <v>1034</v>
      </c>
      <c r="F679" s="9">
        <f aca="true" t="shared" si="260" ref="F679">F680</f>
        <v>0</v>
      </c>
      <c r="G679" s="9">
        <f aca="true" t="shared" si="261" ref="G679">G680</f>
        <v>0</v>
      </c>
      <c r="H679" s="9">
        <f aca="true" t="shared" si="262" ref="H679">H680</f>
        <v>0</v>
      </c>
      <c r="I679" s="9">
        <f aca="true" t="shared" si="263" ref="I679">I680</f>
        <v>103.4</v>
      </c>
      <c r="J679" s="9">
        <f aca="true" t="shared" si="264" ref="J679">J680</f>
        <v>0</v>
      </c>
      <c r="K679" s="9">
        <f aca="true" t="shared" si="265" ref="K679">K680</f>
        <v>930.6</v>
      </c>
      <c r="L679" s="9">
        <f aca="true" t="shared" si="266" ref="L679">L680</f>
        <v>0</v>
      </c>
      <c r="M679" s="39"/>
    </row>
    <row r="680" spans="1:13" s="14" customFormat="1" ht="52.5" customHeight="1">
      <c r="A680" s="39"/>
      <c r="B680" s="28"/>
      <c r="C680" s="28"/>
      <c r="D680" s="9">
        <v>2015</v>
      </c>
      <c r="E680" s="9">
        <f>G680+I680+K680</f>
        <v>1034</v>
      </c>
      <c r="F680" s="173">
        <f>H680+J680+L680</f>
        <v>0</v>
      </c>
      <c r="G680" s="9"/>
      <c r="H680" s="9"/>
      <c r="I680" s="9">
        <v>103.4</v>
      </c>
      <c r="J680" s="9"/>
      <c r="K680" s="178">
        <v>930.6</v>
      </c>
      <c r="L680" s="178">
        <v>0</v>
      </c>
      <c r="M680" s="39"/>
    </row>
    <row r="681" spans="1:13" s="14" customFormat="1" ht="52.5" customHeight="1">
      <c r="A681" s="39"/>
      <c r="B681" s="28" t="s">
        <v>377</v>
      </c>
      <c r="C681" s="28" t="s">
        <v>89</v>
      </c>
      <c r="D681" s="9" t="s">
        <v>122</v>
      </c>
      <c r="E681" s="9">
        <f>E682</f>
        <v>951</v>
      </c>
      <c r="F681" s="9">
        <f aca="true" t="shared" si="267" ref="F681">F682</f>
        <v>0</v>
      </c>
      <c r="G681" s="9">
        <f aca="true" t="shared" si="268" ref="G681">G682</f>
        <v>0</v>
      </c>
      <c r="H681" s="9">
        <f aca="true" t="shared" si="269" ref="H681">H682</f>
        <v>0</v>
      </c>
      <c r="I681" s="9">
        <f aca="true" t="shared" si="270" ref="I681">I682</f>
        <v>95.1</v>
      </c>
      <c r="J681" s="9">
        <f aca="true" t="shared" si="271" ref="J681">J682</f>
        <v>0</v>
      </c>
      <c r="K681" s="9">
        <f aca="true" t="shared" si="272" ref="K681">K682</f>
        <v>855.9</v>
      </c>
      <c r="L681" s="9">
        <f aca="true" t="shared" si="273" ref="L681">L682</f>
        <v>0</v>
      </c>
      <c r="M681" s="39"/>
    </row>
    <row r="682" spans="1:13" s="14" customFormat="1" ht="52.5" customHeight="1">
      <c r="A682" s="39"/>
      <c r="B682" s="28"/>
      <c r="C682" s="28"/>
      <c r="D682" s="9">
        <v>2015</v>
      </c>
      <c r="E682" s="9">
        <f>G682+I682+K682</f>
        <v>951</v>
      </c>
      <c r="F682" s="173">
        <f>H682+J682+L682</f>
        <v>0</v>
      </c>
      <c r="G682" s="9"/>
      <c r="H682" s="9"/>
      <c r="I682" s="9">
        <v>95.1</v>
      </c>
      <c r="J682" s="9"/>
      <c r="K682" s="9">
        <v>855.9</v>
      </c>
      <c r="L682" s="178">
        <v>0</v>
      </c>
      <c r="M682" s="39"/>
    </row>
    <row r="683" spans="1:13" ht="52.5" customHeight="1">
      <c r="A683" s="39"/>
      <c r="B683" s="28" t="s">
        <v>378</v>
      </c>
      <c r="C683" s="28" t="s">
        <v>89</v>
      </c>
      <c r="D683" s="9" t="s">
        <v>122</v>
      </c>
      <c r="E683" s="9">
        <f>E684</f>
        <v>874</v>
      </c>
      <c r="F683" s="9">
        <f aca="true" t="shared" si="274" ref="F683">F684</f>
        <v>0</v>
      </c>
      <c r="G683" s="9">
        <f aca="true" t="shared" si="275" ref="G683">G684</f>
        <v>0</v>
      </c>
      <c r="H683" s="9">
        <f aca="true" t="shared" si="276" ref="H683">H684</f>
        <v>0</v>
      </c>
      <c r="I683" s="9">
        <f aca="true" t="shared" si="277" ref="I683">I684</f>
        <v>87</v>
      </c>
      <c r="J683" s="9">
        <f aca="true" t="shared" si="278" ref="J683">J684</f>
        <v>0</v>
      </c>
      <c r="K683" s="9">
        <f aca="true" t="shared" si="279" ref="K683">K684</f>
        <v>787</v>
      </c>
      <c r="L683" s="9">
        <f aca="true" t="shared" si="280" ref="L683">L684</f>
        <v>0</v>
      </c>
      <c r="M683" s="39"/>
    </row>
    <row r="684" spans="1:13" s="14" customFormat="1" ht="52.5" customHeight="1">
      <c r="A684" s="39"/>
      <c r="B684" s="28"/>
      <c r="C684" s="28"/>
      <c r="D684" s="9">
        <v>2015</v>
      </c>
      <c r="E684" s="9">
        <f>G684+I684+K684</f>
        <v>874</v>
      </c>
      <c r="F684" s="173">
        <f>H684+J684+L684</f>
        <v>0</v>
      </c>
      <c r="G684" s="9"/>
      <c r="H684" s="9"/>
      <c r="I684" s="9">
        <v>87</v>
      </c>
      <c r="J684" s="9"/>
      <c r="K684" s="9">
        <v>787</v>
      </c>
      <c r="L684" s="178"/>
      <c r="M684" s="39"/>
    </row>
    <row r="685" spans="1:13" ht="36.75" customHeight="1">
      <c r="A685" s="52"/>
      <c r="B685" s="7"/>
      <c r="C685" s="7"/>
      <c r="D685" s="141" t="s">
        <v>234</v>
      </c>
      <c r="E685" s="7">
        <f>SUM(E686:E688)</f>
        <v>407178.94999999995</v>
      </c>
      <c r="F685" s="7">
        <f aca="true" t="shared" si="281" ref="F685:L685">SUM(F686:F688)</f>
        <v>14869.88522</v>
      </c>
      <c r="G685" s="7">
        <f t="shared" si="281"/>
        <v>374887</v>
      </c>
      <c r="H685" s="7">
        <f t="shared" si="281"/>
        <v>11706.5515</v>
      </c>
      <c r="I685" s="7">
        <f t="shared" si="281"/>
        <v>27749.15</v>
      </c>
      <c r="J685" s="7">
        <f t="shared" si="281"/>
        <v>3163.3337199999996</v>
      </c>
      <c r="K685" s="7">
        <f t="shared" si="281"/>
        <v>4542.8</v>
      </c>
      <c r="L685" s="7">
        <f t="shared" si="281"/>
        <v>0</v>
      </c>
      <c r="M685" s="52"/>
    </row>
    <row r="686" spans="1:13" ht="36.75" customHeight="1">
      <c r="A686" s="52"/>
      <c r="B686" s="7"/>
      <c r="C686" s="7"/>
      <c r="D686" s="141">
        <v>2013</v>
      </c>
      <c r="E686" s="7">
        <f>G686+I686+K686</f>
        <v>45208.79</v>
      </c>
      <c r="F686" s="7">
        <f aca="true" t="shared" si="282" ref="F686:F687">H686+J686+L686</f>
        <v>6350.9</v>
      </c>
      <c r="G686" s="180">
        <f aca="true" t="shared" si="283" ref="G686:L687">G690+G788+G792+G805+G809+G813+G817+G833</f>
        <v>34800</v>
      </c>
      <c r="H686" s="180">
        <f t="shared" si="283"/>
        <v>3618</v>
      </c>
      <c r="I686" s="180">
        <f t="shared" si="283"/>
        <v>10408.79</v>
      </c>
      <c r="J686" s="180">
        <f t="shared" si="283"/>
        <v>2732.8999999999996</v>
      </c>
      <c r="K686" s="180">
        <f t="shared" si="283"/>
        <v>0</v>
      </c>
      <c r="L686" s="180">
        <f t="shared" si="283"/>
        <v>0</v>
      </c>
      <c r="M686" s="52"/>
    </row>
    <row r="687" spans="1:13" ht="36.75" customHeight="1">
      <c r="A687" s="52"/>
      <c r="B687" s="7"/>
      <c r="C687" s="7"/>
      <c r="D687" s="141">
        <v>2014</v>
      </c>
      <c r="E687" s="7">
        <f>G687+I687+K687</f>
        <v>175474.15999999997</v>
      </c>
      <c r="F687" s="7">
        <f t="shared" si="282"/>
        <v>8462.78522</v>
      </c>
      <c r="G687" s="180">
        <f t="shared" si="283"/>
        <v>162938</v>
      </c>
      <c r="H687" s="180">
        <f t="shared" si="283"/>
        <v>8088.5515</v>
      </c>
      <c r="I687" s="180">
        <f t="shared" si="283"/>
        <v>8703.36</v>
      </c>
      <c r="J687" s="180">
        <f t="shared" si="283"/>
        <v>374.23372</v>
      </c>
      <c r="K687" s="180">
        <f t="shared" si="283"/>
        <v>3832.8</v>
      </c>
      <c r="L687" s="180">
        <f t="shared" si="283"/>
        <v>0</v>
      </c>
      <c r="M687" s="52"/>
    </row>
    <row r="688" spans="1:13" s="38" customFormat="1" ht="36.75" customHeight="1">
      <c r="A688" s="52"/>
      <c r="B688" s="7"/>
      <c r="C688" s="7"/>
      <c r="D688" s="141">
        <v>2015</v>
      </c>
      <c r="E688" s="138">
        <f>G688+I688+K688</f>
        <v>186496</v>
      </c>
      <c r="F688" s="138">
        <f>H688+J688+L688</f>
        <v>56.2</v>
      </c>
      <c r="G688" s="180">
        <f>G692+G790+G794+G807+G811+G815+G819+G835</f>
        <v>177149</v>
      </c>
      <c r="H688" s="180">
        <f aca="true" t="shared" si="284" ref="H688:L688">H692+H790+H794+H807+H811+H815+H819+H835</f>
        <v>0</v>
      </c>
      <c r="I688" s="180">
        <f t="shared" si="284"/>
        <v>8637</v>
      </c>
      <c r="J688" s="180">
        <f t="shared" si="284"/>
        <v>56.2</v>
      </c>
      <c r="K688" s="180">
        <f t="shared" si="284"/>
        <v>710</v>
      </c>
      <c r="L688" s="180">
        <f t="shared" si="284"/>
        <v>0</v>
      </c>
      <c r="M688" s="52"/>
    </row>
    <row r="689" spans="1:13" ht="33" customHeight="1">
      <c r="A689" s="142"/>
      <c r="B689" s="7" t="s">
        <v>379</v>
      </c>
      <c r="C689" s="7" t="s">
        <v>89</v>
      </c>
      <c r="D689" s="84" t="s">
        <v>234</v>
      </c>
      <c r="E689" s="16">
        <f>SUM(E690:E692)</f>
        <v>52234.55</v>
      </c>
      <c r="F689" s="16">
        <f t="shared" si="247"/>
        <v>13026.3</v>
      </c>
      <c r="G689" s="16">
        <f>SUM(G690:G691)</f>
        <v>31738</v>
      </c>
      <c r="H689" s="16">
        <f>SUM(H690:H691)</f>
        <v>10286.099999999999</v>
      </c>
      <c r="I689" s="16">
        <f>SUM(I690:I691)</f>
        <v>7680.550000000001</v>
      </c>
      <c r="J689" s="16">
        <f>SUM(J690:J691)</f>
        <v>2740.2</v>
      </c>
      <c r="K689" s="142"/>
      <c r="L689" s="142"/>
      <c r="M689" s="143"/>
    </row>
    <row r="690" spans="1:13" ht="33" customHeight="1">
      <c r="A690" s="142"/>
      <c r="B690" s="7"/>
      <c r="C690" s="7"/>
      <c r="D690" s="84">
        <v>2013</v>
      </c>
      <c r="E690" s="16">
        <f t="shared" si="246"/>
        <v>8803.79</v>
      </c>
      <c r="F690" s="16">
        <f t="shared" si="247"/>
        <v>6350.9</v>
      </c>
      <c r="G690" s="16">
        <f aca="true" t="shared" si="285" ref="G690:L691">G694+G697+G700+G703+G706+G709+G712+G715+G718+G721+G724+G727+G730+G733+G736+G739+G742+G745+G748+G751+G754+G757+G760+G763+G766+G769</f>
        <v>4800</v>
      </c>
      <c r="H690" s="16">
        <f t="shared" si="285"/>
        <v>3618</v>
      </c>
      <c r="I690" s="16">
        <f t="shared" si="285"/>
        <v>4003.7900000000004</v>
      </c>
      <c r="J690" s="16">
        <f t="shared" si="285"/>
        <v>2732.8999999999996</v>
      </c>
      <c r="K690" s="16">
        <f t="shared" si="285"/>
        <v>0</v>
      </c>
      <c r="L690" s="16">
        <f t="shared" si="285"/>
        <v>0</v>
      </c>
      <c r="M690" s="143"/>
    </row>
    <row r="691" spans="1:13" ht="27" customHeight="1">
      <c r="A691" s="142"/>
      <c r="B691" s="7"/>
      <c r="C691" s="7"/>
      <c r="D691" s="84">
        <v>2014</v>
      </c>
      <c r="E691" s="16">
        <f t="shared" si="246"/>
        <v>30614.760000000002</v>
      </c>
      <c r="F691" s="16">
        <f t="shared" si="247"/>
        <v>6675.4</v>
      </c>
      <c r="G691" s="16">
        <f t="shared" si="285"/>
        <v>26938</v>
      </c>
      <c r="H691" s="16">
        <f t="shared" si="285"/>
        <v>6668.099999999999</v>
      </c>
      <c r="I691" s="16">
        <f t="shared" si="285"/>
        <v>3676.76</v>
      </c>
      <c r="J691" s="16">
        <f t="shared" si="285"/>
        <v>7.3</v>
      </c>
      <c r="K691" s="16">
        <f t="shared" si="285"/>
        <v>0</v>
      </c>
      <c r="L691" s="16">
        <f t="shared" si="285"/>
        <v>0</v>
      </c>
      <c r="M691" s="143"/>
    </row>
    <row r="692" spans="1:13" ht="27" customHeight="1">
      <c r="A692" s="87"/>
      <c r="B692" s="7"/>
      <c r="C692" s="7"/>
      <c r="D692" s="84">
        <v>2015</v>
      </c>
      <c r="E692" s="16">
        <f>G692+I692+K692</f>
        <v>12816</v>
      </c>
      <c r="F692" s="16">
        <f>H692+J692+L692</f>
        <v>0</v>
      </c>
      <c r="G692" s="16">
        <f>G772+G774+G776+G778+G780+G782+G784+G786</f>
        <v>11389</v>
      </c>
      <c r="H692" s="16">
        <f aca="true" t="shared" si="286" ref="H692:L692">H772+H774+H776+H778+H780+H782+H784+H786</f>
        <v>0</v>
      </c>
      <c r="I692" s="16">
        <f t="shared" si="286"/>
        <v>1427</v>
      </c>
      <c r="J692" s="16">
        <f t="shared" si="286"/>
        <v>0</v>
      </c>
      <c r="K692" s="16">
        <f t="shared" si="286"/>
        <v>0</v>
      </c>
      <c r="L692" s="16">
        <f t="shared" si="286"/>
        <v>0</v>
      </c>
      <c r="M692" s="66"/>
    </row>
    <row r="693" spans="1:13" ht="33" customHeight="1">
      <c r="A693" s="174">
        <v>1</v>
      </c>
      <c r="B693" s="28" t="s">
        <v>380</v>
      </c>
      <c r="C693" s="9" t="s">
        <v>89</v>
      </c>
      <c r="D693" s="9" t="s">
        <v>122</v>
      </c>
      <c r="E693" s="9">
        <f t="shared" si="246"/>
        <v>54</v>
      </c>
      <c r="F693" s="9">
        <f t="shared" si="247"/>
        <v>0</v>
      </c>
      <c r="G693" s="9"/>
      <c r="H693" s="9"/>
      <c r="I693" s="9">
        <f>SUM(I694:I695)</f>
        <v>54</v>
      </c>
      <c r="J693" s="9"/>
      <c r="K693" s="9"/>
      <c r="L693" s="9"/>
      <c r="M693" s="9"/>
    </row>
    <row r="694" spans="1:13" ht="33" customHeight="1">
      <c r="A694" s="174"/>
      <c r="B694" s="28"/>
      <c r="C694" s="9"/>
      <c r="D694" s="9">
        <v>2013</v>
      </c>
      <c r="E694" s="9">
        <f t="shared" si="246"/>
        <v>54</v>
      </c>
      <c r="F694" s="9">
        <f t="shared" si="247"/>
        <v>0</v>
      </c>
      <c r="G694" s="9"/>
      <c r="H694" s="9"/>
      <c r="I694" s="9">
        <v>54</v>
      </c>
      <c r="J694" s="9"/>
      <c r="K694" s="9"/>
      <c r="L694" s="9"/>
      <c r="M694" s="9"/>
    </row>
    <row r="695" spans="1:13" ht="33" customHeight="1">
      <c r="A695" s="174"/>
      <c r="B695" s="28"/>
      <c r="C695" s="9"/>
      <c r="D695" s="9">
        <v>2014</v>
      </c>
      <c r="E695" s="9">
        <f t="shared" si="246"/>
        <v>0</v>
      </c>
      <c r="F695" s="9">
        <f t="shared" si="247"/>
        <v>0</v>
      </c>
      <c r="G695" s="9"/>
      <c r="H695" s="9"/>
      <c r="I695" s="9"/>
      <c r="J695" s="9"/>
      <c r="K695" s="9"/>
      <c r="L695" s="9"/>
      <c r="M695" s="9"/>
    </row>
    <row r="696" spans="1:13" ht="33" customHeight="1">
      <c r="A696" s="174">
        <v>2</v>
      </c>
      <c r="B696" s="28" t="s">
        <v>381</v>
      </c>
      <c r="C696" s="9" t="s">
        <v>89</v>
      </c>
      <c r="D696" s="9" t="s">
        <v>122</v>
      </c>
      <c r="E696" s="9">
        <f aca="true" t="shared" si="287" ref="E696:E727">G696+I696+K696</f>
        <v>859</v>
      </c>
      <c r="F696" s="9"/>
      <c r="G696" s="9">
        <f>SUM(G697:G698)</f>
        <v>400</v>
      </c>
      <c r="H696" s="9"/>
      <c r="I696" s="9">
        <f>SUM(I697:I698)</f>
        <v>459</v>
      </c>
      <c r="J696" s="9"/>
      <c r="K696" s="9"/>
      <c r="L696" s="9"/>
      <c r="M696" s="9"/>
    </row>
    <row r="697" spans="1:13" ht="33" customHeight="1">
      <c r="A697" s="174"/>
      <c r="B697" s="28"/>
      <c r="C697" s="9"/>
      <c r="D697" s="9">
        <v>2013</v>
      </c>
      <c r="E697" s="9">
        <f t="shared" si="287"/>
        <v>859</v>
      </c>
      <c r="F697" s="9"/>
      <c r="G697" s="9">
        <v>400</v>
      </c>
      <c r="H697" s="9"/>
      <c r="I697" s="9">
        <v>459</v>
      </c>
      <c r="J697" s="9"/>
      <c r="K697" s="9"/>
      <c r="L697" s="9"/>
      <c r="M697" s="9"/>
    </row>
    <row r="698" spans="1:13" ht="33" customHeight="1">
      <c r="A698" s="174"/>
      <c r="B698" s="28"/>
      <c r="C698" s="9"/>
      <c r="D698" s="9">
        <v>2014</v>
      </c>
      <c r="E698" s="9">
        <f t="shared" si="287"/>
        <v>0</v>
      </c>
      <c r="F698" s="9"/>
      <c r="G698" s="9"/>
      <c r="H698" s="9"/>
      <c r="I698" s="9"/>
      <c r="J698" s="9"/>
      <c r="K698" s="9"/>
      <c r="L698" s="9"/>
      <c r="M698" s="9"/>
    </row>
    <row r="699" spans="1:13" ht="33" customHeight="1">
      <c r="A699" s="174">
        <v>3</v>
      </c>
      <c r="B699" s="28" t="s">
        <v>382</v>
      </c>
      <c r="C699" s="9" t="s">
        <v>89</v>
      </c>
      <c r="D699" s="9" t="s">
        <v>122</v>
      </c>
      <c r="E699" s="9">
        <f t="shared" si="287"/>
        <v>546</v>
      </c>
      <c r="F699" s="9">
        <f aca="true" t="shared" si="288" ref="F699:F730">H699+J699+L699</f>
        <v>519.7</v>
      </c>
      <c r="G699" s="9">
        <f>SUM(G700:G701)</f>
        <v>400</v>
      </c>
      <c r="H699" s="9">
        <f>SUM(H700:H701)</f>
        <v>467.7</v>
      </c>
      <c r="I699" s="9">
        <f>SUM(I700:I701)</f>
        <v>146</v>
      </c>
      <c r="J699" s="9">
        <f>SUM(J700:J701)</f>
        <v>52</v>
      </c>
      <c r="K699" s="9"/>
      <c r="L699" s="9"/>
      <c r="M699" s="9"/>
    </row>
    <row r="700" spans="1:13" ht="33" customHeight="1">
      <c r="A700" s="174"/>
      <c r="B700" s="28"/>
      <c r="C700" s="9"/>
      <c r="D700" s="9">
        <v>2013</v>
      </c>
      <c r="E700" s="9">
        <f t="shared" si="287"/>
        <v>546</v>
      </c>
      <c r="F700" s="9">
        <f t="shared" si="288"/>
        <v>519.7</v>
      </c>
      <c r="G700" s="9">
        <v>400</v>
      </c>
      <c r="H700" s="9">
        <v>467.7</v>
      </c>
      <c r="I700" s="9">
        <v>146</v>
      </c>
      <c r="J700" s="9">
        <v>52</v>
      </c>
      <c r="K700" s="9"/>
      <c r="L700" s="9"/>
      <c r="M700" s="9"/>
    </row>
    <row r="701" spans="1:13" ht="33" customHeight="1">
      <c r="A701" s="174"/>
      <c r="B701" s="28"/>
      <c r="C701" s="9"/>
      <c r="D701" s="9">
        <v>2014</v>
      </c>
      <c r="E701" s="9">
        <f t="shared" si="287"/>
        <v>0</v>
      </c>
      <c r="F701" s="9">
        <f t="shared" si="288"/>
        <v>0</v>
      </c>
      <c r="G701" s="9"/>
      <c r="H701" s="9"/>
      <c r="I701" s="9"/>
      <c r="J701" s="9"/>
      <c r="K701" s="9"/>
      <c r="L701" s="9"/>
      <c r="M701" s="9"/>
    </row>
    <row r="702" spans="1:13" ht="33" customHeight="1">
      <c r="A702" s="174">
        <v>4</v>
      </c>
      <c r="B702" s="28" t="s">
        <v>383</v>
      </c>
      <c r="C702" s="9" t="s">
        <v>89</v>
      </c>
      <c r="D702" s="9" t="s">
        <v>122</v>
      </c>
      <c r="E702" s="9">
        <f t="shared" si="287"/>
        <v>1572</v>
      </c>
      <c r="F702" s="9">
        <f t="shared" si="288"/>
        <v>1233.7</v>
      </c>
      <c r="G702" s="9">
        <f>SUM(G703:G704)</f>
        <v>800</v>
      </c>
      <c r="H702" s="9">
        <f>SUM(H703:H704)</f>
        <v>1110.3</v>
      </c>
      <c r="I702" s="9">
        <f>SUM(I703:I704)</f>
        <v>772</v>
      </c>
      <c r="J702" s="9">
        <f>SUM(J703:J704)</f>
        <v>123.4</v>
      </c>
      <c r="K702" s="9"/>
      <c r="L702" s="9"/>
      <c r="M702" s="9"/>
    </row>
    <row r="703" spans="1:13" ht="33" customHeight="1">
      <c r="A703" s="174"/>
      <c r="B703" s="28"/>
      <c r="C703" s="9"/>
      <c r="D703" s="9">
        <v>2013</v>
      </c>
      <c r="E703" s="9">
        <f t="shared" si="287"/>
        <v>1572</v>
      </c>
      <c r="F703" s="9">
        <f t="shared" si="288"/>
        <v>1233.7</v>
      </c>
      <c r="G703" s="9">
        <v>800</v>
      </c>
      <c r="H703" s="9">
        <v>1110.3</v>
      </c>
      <c r="I703" s="9">
        <v>772</v>
      </c>
      <c r="J703" s="9">
        <v>123.4</v>
      </c>
      <c r="K703" s="9"/>
      <c r="L703" s="9"/>
      <c r="M703" s="9"/>
    </row>
    <row r="704" spans="1:13" ht="33" customHeight="1">
      <c r="A704" s="174"/>
      <c r="B704" s="28"/>
      <c r="C704" s="9"/>
      <c r="D704" s="9">
        <v>2014</v>
      </c>
      <c r="E704" s="9">
        <f t="shared" si="287"/>
        <v>0</v>
      </c>
      <c r="F704" s="9">
        <f t="shared" si="288"/>
        <v>0</v>
      </c>
      <c r="G704" s="9"/>
      <c r="H704" s="9"/>
      <c r="I704" s="9"/>
      <c r="J704" s="9"/>
      <c r="K704" s="9"/>
      <c r="L704" s="9"/>
      <c r="M704" s="9"/>
    </row>
    <row r="705" spans="1:13" ht="33" customHeight="1">
      <c r="A705" s="174">
        <v>5</v>
      </c>
      <c r="B705" s="28" t="s">
        <v>384</v>
      </c>
      <c r="C705" s="9" t="s">
        <v>89</v>
      </c>
      <c r="D705" s="9" t="s">
        <v>122</v>
      </c>
      <c r="E705" s="9">
        <f t="shared" si="287"/>
        <v>293</v>
      </c>
      <c r="F705" s="9">
        <f t="shared" si="288"/>
        <v>293</v>
      </c>
      <c r="G705" s="9">
        <f>SUM(G706:G707)</f>
        <v>200</v>
      </c>
      <c r="H705" s="9">
        <f>SUM(H706:H707)</f>
        <v>0</v>
      </c>
      <c r="I705" s="9">
        <f>SUM(I706:I707)</f>
        <v>93</v>
      </c>
      <c r="J705" s="9">
        <f>SUM(J706:J707)</f>
        <v>293</v>
      </c>
      <c r="K705" s="9"/>
      <c r="L705" s="9"/>
      <c r="M705" s="9"/>
    </row>
    <row r="706" spans="1:13" ht="33" customHeight="1">
      <c r="A706" s="174"/>
      <c r="B706" s="28"/>
      <c r="C706" s="9"/>
      <c r="D706" s="9">
        <v>2013</v>
      </c>
      <c r="E706" s="9">
        <f t="shared" si="287"/>
        <v>293</v>
      </c>
      <c r="F706" s="9">
        <f t="shared" si="288"/>
        <v>293</v>
      </c>
      <c r="G706" s="9">
        <v>200</v>
      </c>
      <c r="H706" s="9"/>
      <c r="I706" s="9">
        <v>93</v>
      </c>
      <c r="J706" s="9">
        <v>293</v>
      </c>
      <c r="K706" s="9"/>
      <c r="L706" s="9"/>
      <c r="M706" s="9"/>
    </row>
    <row r="707" spans="1:13" ht="33" customHeight="1">
      <c r="A707" s="174"/>
      <c r="B707" s="28"/>
      <c r="C707" s="9"/>
      <c r="D707" s="9">
        <v>2014</v>
      </c>
      <c r="E707" s="9">
        <f t="shared" si="287"/>
        <v>0</v>
      </c>
      <c r="F707" s="9">
        <f t="shared" si="288"/>
        <v>0</v>
      </c>
      <c r="G707" s="9"/>
      <c r="H707" s="9"/>
      <c r="I707" s="9"/>
      <c r="J707" s="9"/>
      <c r="K707" s="9"/>
      <c r="L707" s="9"/>
      <c r="M707" s="9"/>
    </row>
    <row r="708" spans="1:13" ht="33" customHeight="1">
      <c r="A708" s="174">
        <v>6</v>
      </c>
      <c r="B708" s="28" t="s">
        <v>385</v>
      </c>
      <c r="C708" s="9" t="s">
        <v>89</v>
      </c>
      <c r="D708" s="9" t="s">
        <v>122</v>
      </c>
      <c r="E708" s="9">
        <f t="shared" si="287"/>
        <v>637</v>
      </c>
      <c r="F708" s="9">
        <f t="shared" si="288"/>
        <v>374.8</v>
      </c>
      <c r="G708" s="9">
        <f>SUM(G709:G710)</f>
        <v>400</v>
      </c>
      <c r="H708" s="9">
        <f>SUM(H709:H710)</f>
        <v>337.3</v>
      </c>
      <c r="I708" s="9">
        <f>SUM(I709:I710)</f>
        <v>237</v>
      </c>
      <c r="J708" s="9">
        <f>SUM(J709:J710)</f>
        <v>37.5</v>
      </c>
      <c r="K708" s="9"/>
      <c r="L708" s="9"/>
      <c r="M708" s="9"/>
    </row>
    <row r="709" spans="1:13" ht="33" customHeight="1">
      <c r="A709" s="174"/>
      <c r="B709" s="28"/>
      <c r="C709" s="9"/>
      <c r="D709" s="9">
        <v>2013</v>
      </c>
      <c r="E709" s="9">
        <f t="shared" si="287"/>
        <v>637</v>
      </c>
      <c r="F709" s="9">
        <f t="shared" si="288"/>
        <v>374.8</v>
      </c>
      <c r="G709" s="9">
        <v>400</v>
      </c>
      <c r="H709" s="9">
        <v>337.3</v>
      </c>
      <c r="I709" s="9">
        <v>237</v>
      </c>
      <c r="J709" s="9">
        <v>37.5</v>
      </c>
      <c r="K709" s="9"/>
      <c r="L709" s="9"/>
      <c r="M709" s="9"/>
    </row>
    <row r="710" spans="1:13" ht="33" customHeight="1">
      <c r="A710" s="174"/>
      <c r="B710" s="28"/>
      <c r="C710" s="9"/>
      <c r="D710" s="9">
        <v>2014</v>
      </c>
      <c r="E710" s="9">
        <f t="shared" si="287"/>
        <v>0</v>
      </c>
      <c r="F710" s="9">
        <f t="shared" si="288"/>
        <v>0</v>
      </c>
      <c r="G710" s="9"/>
      <c r="H710" s="9"/>
      <c r="I710" s="9"/>
      <c r="J710" s="9"/>
      <c r="K710" s="9"/>
      <c r="L710" s="9"/>
      <c r="M710" s="9"/>
    </row>
    <row r="711" spans="1:13" ht="33" customHeight="1">
      <c r="A711" s="174">
        <v>7</v>
      </c>
      <c r="B711" s="28" t="s">
        <v>386</v>
      </c>
      <c r="C711" s="9" t="s">
        <v>89</v>
      </c>
      <c r="D711" s="9" t="s">
        <v>122</v>
      </c>
      <c r="E711" s="9">
        <f t="shared" si="287"/>
        <v>1516</v>
      </c>
      <c r="F711" s="9">
        <f t="shared" si="288"/>
        <v>1216.9</v>
      </c>
      <c r="G711" s="9">
        <f>SUM(G712:G713)</f>
        <v>900</v>
      </c>
      <c r="H711" s="9">
        <f>SUM(H712:H713)</f>
        <v>1095.2</v>
      </c>
      <c r="I711" s="9">
        <f>SUM(I712:I713)</f>
        <v>616</v>
      </c>
      <c r="J711" s="9">
        <f>SUM(J712:J713)</f>
        <v>121.7</v>
      </c>
      <c r="K711" s="9"/>
      <c r="L711" s="9"/>
      <c r="M711" s="9"/>
    </row>
    <row r="712" spans="1:13" ht="33" customHeight="1">
      <c r="A712" s="174"/>
      <c r="B712" s="28"/>
      <c r="C712" s="9"/>
      <c r="D712" s="9">
        <v>2013</v>
      </c>
      <c r="E712" s="9">
        <f t="shared" si="287"/>
        <v>1516</v>
      </c>
      <c r="F712" s="9">
        <f t="shared" si="288"/>
        <v>1216.9</v>
      </c>
      <c r="G712" s="9">
        <v>900</v>
      </c>
      <c r="H712" s="9">
        <v>1095.2</v>
      </c>
      <c r="I712" s="9">
        <v>616</v>
      </c>
      <c r="J712" s="9">
        <v>121.7</v>
      </c>
      <c r="K712" s="9"/>
      <c r="L712" s="9"/>
      <c r="M712" s="9"/>
    </row>
    <row r="713" spans="1:13" ht="33" customHeight="1">
      <c r="A713" s="174"/>
      <c r="B713" s="28"/>
      <c r="C713" s="9"/>
      <c r="D713" s="9">
        <v>2014</v>
      </c>
      <c r="E713" s="9">
        <f t="shared" si="287"/>
        <v>0</v>
      </c>
      <c r="F713" s="9">
        <f t="shared" si="288"/>
        <v>0</v>
      </c>
      <c r="G713" s="9"/>
      <c r="H713" s="9"/>
      <c r="I713" s="9"/>
      <c r="J713" s="9"/>
      <c r="K713" s="9"/>
      <c r="L713" s="9"/>
      <c r="M713" s="9"/>
    </row>
    <row r="714" spans="1:13" ht="33" customHeight="1">
      <c r="A714" s="174">
        <v>8</v>
      </c>
      <c r="B714" s="28" t="s">
        <v>387</v>
      </c>
      <c r="C714" s="9" t="s">
        <v>89</v>
      </c>
      <c r="D714" s="9" t="s">
        <v>122</v>
      </c>
      <c r="E714" s="9">
        <f t="shared" si="287"/>
        <v>233</v>
      </c>
      <c r="F714" s="9">
        <f t="shared" si="288"/>
        <v>235.2</v>
      </c>
      <c r="G714" s="9">
        <f>SUM(G715:G716)</f>
        <v>200</v>
      </c>
      <c r="H714" s="9">
        <f>SUM(H715:H716)</f>
        <v>148.9</v>
      </c>
      <c r="I714" s="9">
        <f>SUM(I715:I716)</f>
        <v>33</v>
      </c>
      <c r="J714" s="9">
        <f>SUM(J715:J716)</f>
        <v>86.3</v>
      </c>
      <c r="K714" s="9"/>
      <c r="L714" s="9"/>
      <c r="M714" s="9"/>
    </row>
    <row r="715" spans="1:13" ht="33" customHeight="1">
      <c r="A715" s="174"/>
      <c r="B715" s="28"/>
      <c r="C715" s="9"/>
      <c r="D715" s="9">
        <v>2013</v>
      </c>
      <c r="E715" s="9">
        <f t="shared" si="287"/>
        <v>233</v>
      </c>
      <c r="F715" s="9">
        <f t="shared" si="288"/>
        <v>235.2</v>
      </c>
      <c r="G715" s="9">
        <v>200</v>
      </c>
      <c r="H715" s="9">
        <v>148.9</v>
      </c>
      <c r="I715" s="9">
        <v>33</v>
      </c>
      <c r="J715" s="9">
        <v>86.3</v>
      </c>
      <c r="K715" s="9"/>
      <c r="L715" s="9"/>
      <c r="M715" s="9"/>
    </row>
    <row r="716" spans="1:13" ht="33" customHeight="1">
      <c r="A716" s="174"/>
      <c r="B716" s="28"/>
      <c r="C716" s="9"/>
      <c r="D716" s="9">
        <v>2014</v>
      </c>
      <c r="E716" s="9">
        <f t="shared" si="287"/>
        <v>0</v>
      </c>
      <c r="F716" s="9">
        <f t="shared" si="288"/>
        <v>0</v>
      </c>
      <c r="G716" s="9"/>
      <c r="H716" s="9"/>
      <c r="I716" s="9"/>
      <c r="J716" s="9"/>
      <c r="K716" s="9"/>
      <c r="L716" s="9"/>
      <c r="M716" s="9"/>
    </row>
    <row r="717" spans="1:13" ht="33" customHeight="1">
      <c r="A717" s="174">
        <v>9</v>
      </c>
      <c r="B717" s="28" t="s">
        <v>388</v>
      </c>
      <c r="C717" s="9" t="s">
        <v>89</v>
      </c>
      <c r="D717" s="9" t="s">
        <v>122</v>
      </c>
      <c r="E717" s="9">
        <f t="shared" si="287"/>
        <v>168</v>
      </c>
      <c r="F717" s="9">
        <f t="shared" si="288"/>
        <v>170</v>
      </c>
      <c r="G717" s="9">
        <f>SUM(G718:G719)</f>
        <v>100</v>
      </c>
      <c r="H717" s="9">
        <f>SUM(H718:H719)</f>
        <v>153</v>
      </c>
      <c r="I717" s="9">
        <f>SUM(I718:I719)</f>
        <v>68</v>
      </c>
      <c r="J717" s="9">
        <f>SUM(J718:J719)</f>
        <v>17</v>
      </c>
      <c r="K717" s="9"/>
      <c r="L717" s="9"/>
      <c r="M717" s="9"/>
    </row>
    <row r="718" spans="1:13" ht="33" customHeight="1">
      <c r="A718" s="174"/>
      <c r="B718" s="28"/>
      <c r="C718" s="9"/>
      <c r="D718" s="9">
        <v>2013</v>
      </c>
      <c r="E718" s="9">
        <f t="shared" si="287"/>
        <v>168</v>
      </c>
      <c r="F718" s="9">
        <f t="shared" si="288"/>
        <v>170</v>
      </c>
      <c r="G718" s="9">
        <v>100</v>
      </c>
      <c r="H718" s="9">
        <v>153</v>
      </c>
      <c r="I718" s="9">
        <v>68</v>
      </c>
      <c r="J718" s="9">
        <v>17</v>
      </c>
      <c r="K718" s="9"/>
      <c r="L718" s="9"/>
      <c r="M718" s="9"/>
    </row>
    <row r="719" spans="1:13" ht="33" customHeight="1">
      <c r="A719" s="174"/>
      <c r="B719" s="28"/>
      <c r="C719" s="9"/>
      <c r="D719" s="9">
        <v>2014</v>
      </c>
      <c r="E719" s="9">
        <f t="shared" si="287"/>
        <v>0</v>
      </c>
      <c r="F719" s="9">
        <f t="shared" si="288"/>
        <v>0</v>
      </c>
      <c r="G719" s="9"/>
      <c r="H719" s="9"/>
      <c r="I719" s="9"/>
      <c r="J719" s="9"/>
      <c r="K719" s="9"/>
      <c r="L719" s="9"/>
      <c r="M719" s="9"/>
    </row>
    <row r="720" spans="1:13" ht="33" customHeight="1">
      <c r="A720" s="174">
        <v>10</v>
      </c>
      <c r="B720" s="28" t="s">
        <v>389</v>
      </c>
      <c r="C720" s="9" t="s">
        <v>89</v>
      </c>
      <c r="D720" s="9" t="s">
        <v>122</v>
      </c>
      <c r="E720" s="9">
        <f t="shared" si="287"/>
        <v>169</v>
      </c>
      <c r="F720" s="9">
        <f t="shared" si="288"/>
        <v>176.1</v>
      </c>
      <c r="G720" s="9">
        <f>SUM(G721:G722)</f>
        <v>100</v>
      </c>
      <c r="H720" s="9">
        <f>SUM(H721:H722)</f>
        <v>158.5</v>
      </c>
      <c r="I720" s="9">
        <f>SUM(I721:I722)</f>
        <v>69</v>
      </c>
      <c r="J720" s="9">
        <f>SUM(J721:J722)</f>
        <v>17.6</v>
      </c>
      <c r="K720" s="9"/>
      <c r="L720" s="9"/>
      <c r="M720" s="9"/>
    </row>
    <row r="721" spans="1:13" ht="33" customHeight="1">
      <c r="A721" s="174"/>
      <c r="B721" s="28"/>
      <c r="C721" s="9"/>
      <c r="D721" s="9">
        <v>2013</v>
      </c>
      <c r="E721" s="9">
        <f t="shared" si="287"/>
        <v>169</v>
      </c>
      <c r="F721" s="9">
        <f t="shared" si="288"/>
        <v>176.1</v>
      </c>
      <c r="G721" s="9">
        <v>100</v>
      </c>
      <c r="H721" s="9">
        <v>158.5</v>
      </c>
      <c r="I721" s="9">
        <v>69</v>
      </c>
      <c r="J721" s="9">
        <v>17.6</v>
      </c>
      <c r="K721" s="9"/>
      <c r="L721" s="9"/>
      <c r="M721" s="9"/>
    </row>
    <row r="722" spans="1:13" ht="33" customHeight="1">
      <c r="A722" s="174"/>
      <c r="B722" s="28"/>
      <c r="C722" s="9"/>
      <c r="D722" s="9">
        <v>2014</v>
      </c>
      <c r="E722" s="9">
        <f t="shared" si="287"/>
        <v>0</v>
      </c>
      <c r="F722" s="9">
        <f t="shared" si="288"/>
        <v>0</v>
      </c>
      <c r="G722" s="9"/>
      <c r="H722" s="9"/>
      <c r="I722" s="9"/>
      <c r="J722" s="9"/>
      <c r="K722" s="9"/>
      <c r="L722" s="9"/>
      <c r="M722" s="9"/>
    </row>
    <row r="723" spans="1:13" ht="33" customHeight="1">
      <c r="A723" s="174">
        <v>11</v>
      </c>
      <c r="B723" s="28" t="s">
        <v>390</v>
      </c>
      <c r="C723" s="9" t="s">
        <v>89</v>
      </c>
      <c r="D723" s="9" t="s">
        <v>122</v>
      </c>
      <c r="E723" s="9">
        <f t="shared" si="287"/>
        <v>158</v>
      </c>
      <c r="F723" s="9">
        <f t="shared" si="288"/>
        <v>163.4</v>
      </c>
      <c r="G723" s="9">
        <f>SUM(G724:G725)</f>
        <v>100</v>
      </c>
      <c r="H723" s="9">
        <f>SUM(H724:H725)</f>
        <v>147.1</v>
      </c>
      <c r="I723" s="9">
        <f>SUM(I724:I725)</f>
        <v>58</v>
      </c>
      <c r="J723" s="9">
        <f>SUM(J724:J725)</f>
        <v>16.3</v>
      </c>
      <c r="K723" s="9"/>
      <c r="L723" s="9"/>
      <c r="M723" s="9"/>
    </row>
    <row r="724" spans="1:13" ht="33" customHeight="1">
      <c r="A724" s="174"/>
      <c r="B724" s="28"/>
      <c r="C724" s="9"/>
      <c r="D724" s="9">
        <v>2013</v>
      </c>
      <c r="E724" s="9">
        <f t="shared" si="287"/>
        <v>158</v>
      </c>
      <c r="F724" s="9">
        <f t="shared" si="288"/>
        <v>163.4</v>
      </c>
      <c r="G724" s="9">
        <v>100</v>
      </c>
      <c r="H724" s="9">
        <v>147.1</v>
      </c>
      <c r="I724" s="9">
        <v>58</v>
      </c>
      <c r="J724" s="9">
        <v>16.3</v>
      </c>
      <c r="K724" s="9"/>
      <c r="L724" s="9"/>
      <c r="M724" s="9"/>
    </row>
    <row r="725" spans="1:13" ht="33" customHeight="1">
      <c r="A725" s="174"/>
      <c r="B725" s="28"/>
      <c r="C725" s="9"/>
      <c r="D725" s="9">
        <v>2014</v>
      </c>
      <c r="E725" s="9">
        <f t="shared" si="287"/>
        <v>0</v>
      </c>
      <c r="F725" s="9">
        <f t="shared" si="288"/>
        <v>0</v>
      </c>
      <c r="G725" s="9"/>
      <c r="H725" s="9"/>
      <c r="I725" s="9"/>
      <c r="J725" s="9"/>
      <c r="K725" s="9"/>
      <c r="L725" s="9"/>
      <c r="M725" s="9"/>
    </row>
    <row r="726" spans="1:13" ht="33" customHeight="1">
      <c r="A726" s="174">
        <v>12</v>
      </c>
      <c r="B726" s="28" t="s">
        <v>391</v>
      </c>
      <c r="C726" s="9" t="s">
        <v>89</v>
      </c>
      <c r="D726" s="9" t="s">
        <v>122</v>
      </c>
      <c r="E726" s="9">
        <f t="shared" si="287"/>
        <v>63</v>
      </c>
      <c r="F726" s="9">
        <f t="shared" si="288"/>
        <v>0</v>
      </c>
      <c r="G726" s="9"/>
      <c r="H726" s="9">
        <f>SUM(H727:H728)</f>
        <v>0</v>
      </c>
      <c r="I726" s="9">
        <f>SUM(I727:I728)</f>
        <v>63</v>
      </c>
      <c r="J726" s="9">
        <f>SUM(J727:J728)</f>
        <v>0</v>
      </c>
      <c r="K726" s="9"/>
      <c r="L726" s="9"/>
      <c r="M726" s="9"/>
    </row>
    <row r="727" spans="1:13" ht="33" customHeight="1">
      <c r="A727" s="174"/>
      <c r="B727" s="28"/>
      <c r="C727" s="9"/>
      <c r="D727" s="9">
        <v>2013</v>
      </c>
      <c r="E727" s="9">
        <f t="shared" si="287"/>
        <v>63</v>
      </c>
      <c r="F727" s="9">
        <f t="shared" si="288"/>
        <v>0</v>
      </c>
      <c r="G727" s="9"/>
      <c r="H727" s="9"/>
      <c r="I727" s="9">
        <v>63</v>
      </c>
      <c r="J727" s="9"/>
      <c r="K727" s="9"/>
      <c r="L727" s="9"/>
      <c r="M727" s="9"/>
    </row>
    <row r="728" spans="1:13" ht="33" customHeight="1">
      <c r="A728" s="174"/>
      <c r="B728" s="28"/>
      <c r="C728" s="9"/>
      <c r="D728" s="9">
        <v>2014</v>
      </c>
      <c r="E728" s="9">
        <f aca="true" t="shared" si="289" ref="E728:E759">G728+I728+K728</f>
        <v>0</v>
      </c>
      <c r="F728" s="9">
        <f t="shared" si="288"/>
        <v>0</v>
      </c>
      <c r="G728" s="9"/>
      <c r="H728" s="9"/>
      <c r="I728" s="9"/>
      <c r="J728" s="9"/>
      <c r="K728" s="9"/>
      <c r="L728" s="9"/>
      <c r="M728" s="9"/>
    </row>
    <row r="729" spans="1:13" ht="33" customHeight="1">
      <c r="A729" s="174">
        <v>13</v>
      </c>
      <c r="B729" s="28" t="s">
        <v>392</v>
      </c>
      <c r="C729" s="9" t="s">
        <v>89</v>
      </c>
      <c r="D729" s="9" t="s">
        <v>122</v>
      </c>
      <c r="E729" s="9">
        <f t="shared" si="289"/>
        <v>299</v>
      </c>
      <c r="F729" s="9">
        <f t="shared" si="288"/>
        <v>312.9</v>
      </c>
      <c r="G729" s="9">
        <f>SUM(G730:G731)</f>
        <v>200</v>
      </c>
      <c r="H729" s="9">
        <f>SUM(H730:H731)</f>
        <v>0</v>
      </c>
      <c r="I729" s="9">
        <f>SUM(I730:I731)</f>
        <v>99</v>
      </c>
      <c r="J729" s="9">
        <f>SUM(J730:J731)</f>
        <v>312.9</v>
      </c>
      <c r="K729" s="9"/>
      <c r="L729" s="9"/>
      <c r="M729" s="9"/>
    </row>
    <row r="730" spans="1:13" ht="33" customHeight="1">
      <c r="A730" s="174"/>
      <c r="B730" s="28"/>
      <c r="C730" s="9"/>
      <c r="D730" s="9">
        <v>2013</v>
      </c>
      <c r="E730" s="9">
        <f t="shared" si="289"/>
        <v>299</v>
      </c>
      <c r="F730" s="9">
        <f t="shared" si="288"/>
        <v>312.9</v>
      </c>
      <c r="G730" s="9">
        <v>200</v>
      </c>
      <c r="H730" s="9"/>
      <c r="I730" s="9">
        <v>99</v>
      </c>
      <c r="J730" s="9">
        <v>312.9</v>
      </c>
      <c r="K730" s="9"/>
      <c r="L730" s="9"/>
      <c r="M730" s="9"/>
    </row>
    <row r="731" spans="1:13" ht="33" customHeight="1">
      <c r="A731" s="174"/>
      <c r="B731" s="28"/>
      <c r="C731" s="9"/>
      <c r="D731" s="9">
        <v>2014</v>
      </c>
      <c r="E731" s="9">
        <f t="shared" si="289"/>
        <v>0</v>
      </c>
      <c r="F731" s="9">
        <f aca="true" t="shared" si="290" ref="F731:F762">H731+J731+L731</f>
        <v>0</v>
      </c>
      <c r="G731" s="9"/>
      <c r="H731" s="9"/>
      <c r="I731" s="9"/>
      <c r="J731" s="9"/>
      <c r="K731" s="9"/>
      <c r="L731" s="9"/>
      <c r="M731" s="9"/>
    </row>
    <row r="732" spans="1:13" ht="33" customHeight="1">
      <c r="A732" s="174">
        <v>14</v>
      </c>
      <c r="B732" s="28" t="s">
        <v>393</v>
      </c>
      <c r="C732" s="9" t="s">
        <v>89</v>
      </c>
      <c r="D732" s="9" t="s">
        <v>122</v>
      </c>
      <c r="E732" s="9">
        <f t="shared" si="289"/>
        <v>374</v>
      </c>
      <c r="F732" s="9">
        <f t="shared" si="290"/>
        <v>0</v>
      </c>
      <c r="G732" s="9">
        <f>SUM(G733:G734)</f>
        <v>200</v>
      </c>
      <c r="H732" s="9">
        <f>SUM(H733:H734)</f>
        <v>0</v>
      </c>
      <c r="I732" s="9">
        <f>SUM(I733:I734)</f>
        <v>174</v>
      </c>
      <c r="J732" s="9">
        <f>SUM(J733:J734)</f>
        <v>0</v>
      </c>
      <c r="K732" s="9"/>
      <c r="L732" s="9"/>
      <c r="M732" s="9"/>
    </row>
    <row r="733" spans="1:13" ht="33" customHeight="1">
      <c r="A733" s="174"/>
      <c r="B733" s="28"/>
      <c r="C733" s="9"/>
      <c r="D733" s="9">
        <v>2013</v>
      </c>
      <c r="E733" s="9">
        <f t="shared" si="289"/>
        <v>374</v>
      </c>
      <c r="F733" s="9">
        <f t="shared" si="290"/>
        <v>0</v>
      </c>
      <c r="G733" s="9">
        <v>200</v>
      </c>
      <c r="H733" s="9"/>
      <c r="I733" s="9">
        <v>174</v>
      </c>
      <c r="J733" s="9"/>
      <c r="K733" s="9"/>
      <c r="L733" s="9"/>
      <c r="M733" s="9"/>
    </row>
    <row r="734" spans="1:13" ht="33" customHeight="1">
      <c r="A734" s="174"/>
      <c r="B734" s="28"/>
      <c r="C734" s="9"/>
      <c r="D734" s="9">
        <v>2014</v>
      </c>
      <c r="E734" s="9">
        <f t="shared" si="289"/>
        <v>0</v>
      </c>
      <c r="F734" s="9">
        <f t="shared" si="290"/>
        <v>0</v>
      </c>
      <c r="G734" s="9"/>
      <c r="H734" s="9"/>
      <c r="I734" s="9"/>
      <c r="J734" s="9"/>
      <c r="K734" s="9"/>
      <c r="L734" s="9"/>
      <c r="M734" s="9"/>
    </row>
    <row r="735" spans="1:13" ht="33" customHeight="1">
      <c r="A735" s="174">
        <v>15</v>
      </c>
      <c r="B735" s="28" t="s">
        <v>394</v>
      </c>
      <c r="C735" s="9" t="s">
        <v>89</v>
      </c>
      <c r="D735" s="9" t="s">
        <v>122</v>
      </c>
      <c r="E735" s="9">
        <f t="shared" si="289"/>
        <v>888</v>
      </c>
      <c r="F735" s="9">
        <f t="shared" si="290"/>
        <v>0</v>
      </c>
      <c r="G735" s="9">
        <f>SUM(G736:G737)</f>
        <v>500</v>
      </c>
      <c r="H735" s="9">
        <f>SUM(H736:H737)</f>
        <v>0</v>
      </c>
      <c r="I735" s="9">
        <f>SUM(I736:I737)</f>
        <v>388</v>
      </c>
      <c r="J735" s="9">
        <f>SUM(J736:J737)</f>
        <v>0</v>
      </c>
      <c r="K735" s="9"/>
      <c r="L735" s="9"/>
      <c r="M735" s="9"/>
    </row>
    <row r="736" spans="1:13" ht="33" customHeight="1">
      <c r="A736" s="174"/>
      <c r="B736" s="28"/>
      <c r="C736" s="9"/>
      <c r="D736" s="9">
        <v>2013</v>
      </c>
      <c r="E736" s="9">
        <f t="shared" si="289"/>
        <v>888</v>
      </c>
      <c r="F736" s="9">
        <f t="shared" si="290"/>
        <v>0</v>
      </c>
      <c r="G736" s="9">
        <v>500</v>
      </c>
      <c r="H736" s="9"/>
      <c r="I736" s="9">
        <v>388</v>
      </c>
      <c r="J736" s="9"/>
      <c r="K736" s="9"/>
      <c r="L736" s="9"/>
      <c r="M736" s="9"/>
    </row>
    <row r="737" spans="1:13" ht="33" customHeight="1">
      <c r="A737" s="174"/>
      <c r="B737" s="28"/>
      <c r="C737" s="9"/>
      <c r="D737" s="9">
        <v>2014</v>
      </c>
      <c r="E737" s="9">
        <f t="shared" si="289"/>
        <v>0</v>
      </c>
      <c r="F737" s="9">
        <f t="shared" si="290"/>
        <v>0</v>
      </c>
      <c r="G737" s="9"/>
      <c r="H737" s="9"/>
      <c r="I737" s="9"/>
      <c r="J737" s="9"/>
      <c r="K737" s="9"/>
      <c r="L737" s="9"/>
      <c r="M737" s="9"/>
    </row>
    <row r="738" spans="1:13" ht="33" customHeight="1">
      <c r="A738" s="174">
        <v>16</v>
      </c>
      <c r="B738" s="28" t="s">
        <v>395</v>
      </c>
      <c r="C738" s="9" t="s">
        <v>89</v>
      </c>
      <c r="D738" s="9" t="s">
        <v>122</v>
      </c>
      <c r="E738" s="9">
        <f t="shared" si="289"/>
        <v>9398</v>
      </c>
      <c r="F738" s="9">
        <f t="shared" si="290"/>
        <v>0</v>
      </c>
      <c r="G738" s="9">
        <f>SUM(G739:G740)</f>
        <v>8458</v>
      </c>
      <c r="H738" s="9">
        <f>SUM(H739:H740)</f>
        <v>0</v>
      </c>
      <c r="I738" s="9">
        <f>SUM(I739:I740)</f>
        <v>940</v>
      </c>
      <c r="J738" s="9">
        <f>SUM(J739:J740)</f>
        <v>0</v>
      </c>
      <c r="K738" s="9"/>
      <c r="L738" s="9"/>
      <c r="M738" s="9"/>
    </row>
    <row r="739" spans="1:13" ht="33" customHeight="1">
      <c r="A739" s="174"/>
      <c r="B739" s="28"/>
      <c r="C739" s="9"/>
      <c r="D739" s="9">
        <v>2013</v>
      </c>
      <c r="E739" s="9">
        <f t="shared" si="289"/>
        <v>0</v>
      </c>
      <c r="F739" s="9">
        <f t="shared" si="290"/>
        <v>0</v>
      </c>
      <c r="G739" s="9"/>
      <c r="H739" s="9"/>
      <c r="I739" s="9"/>
      <c r="J739" s="9"/>
      <c r="K739" s="9"/>
      <c r="L739" s="9"/>
      <c r="M739" s="9"/>
    </row>
    <row r="740" spans="1:13" ht="33" customHeight="1">
      <c r="A740" s="174"/>
      <c r="B740" s="28"/>
      <c r="C740" s="9"/>
      <c r="D740" s="9">
        <v>2014</v>
      </c>
      <c r="E740" s="9">
        <f t="shared" si="289"/>
        <v>9398</v>
      </c>
      <c r="F740" s="9">
        <f t="shared" si="290"/>
        <v>0</v>
      </c>
      <c r="G740" s="9">
        <v>8458</v>
      </c>
      <c r="H740" s="9"/>
      <c r="I740" s="9">
        <v>940</v>
      </c>
      <c r="J740" s="9"/>
      <c r="K740" s="9"/>
      <c r="L740" s="9"/>
      <c r="M740" s="9"/>
    </row>
    <row r="741" spans="1:13" ht="33" customHeight="1">
      <c r="A741" s="174">
        <v>17</v>
      </c>
      <c r="B741" s="28" t="s">
        <v>396</v>
      </c>
      <c r="C741" s="9" t="s">
        <v>89</v>
      </c>
      <c r="D741" s="9" t="s">
        <v>122</v>
      </c>
      <c r="E741" s="9">
        <f t="shared" si="289"/>
        <v>186</v>
      </c>
      <c r="F741" s="9">
        <f t="shared" si="290"/>
        <v>0</v>
      </c>
      <c r="G741" s="9">
        <f>SUM(G742:G743)</f>
        <v>167</v>
      </c>
      <c r="H741" s="9">
        <f>SUM(H742:H743)</f>
        <v>0</v>
      </c>
      <c r="I741" s="9">
        <f>SUM(I742:I743)</f>
        <v>19</v>
      </c>
      <c r="J741" s="9">
        <f>SUM(J742:J743)</f>
        <v>0</v>
      </c>
      <c r="K741" s="9"/>
      <c r="L741" s="9"/>
      <c r="M741" s="9"/>
    </row>
    <row r="742" spans="1:13" ht="33" customHeight="1">
      <c r="A742" s="174"/>
      <c r="B742" s="28"/>
      <c r="C742" s="9"/>
      <c r="D742" s="9">
        <v>2013</v>
      </c>
      <c r="E742" s="9">
        <f t="shared" si="289"/>
        <v>0</v>
      </c>
      <c r="F742" s="9">
        <f t="shared" si="290"/>
        <v>0</v>
      </c>
      <c r="G742" s="9"/>
      <c r="H742" s="9"/>
      <c r="I742" s="9"/>
      <c r="J742" s="9"/>
      <c r="K742" s="9"/>
      <c r="L742" s="9"/>
      <c r="M742" s="9"/>
    </row>
    <row r="743" spans="1:13" ht="33" customHeight="1">
      <c r="A743" s="174"/>
      <c r="B743" s="28"/>
      <c r="C743" s="9"/>
      <c r="D743" s="9">
        <v>2014</v>
      </c>
      <c r="E743" s="9">
        <f t="shared" si="289"/>
        <v>186</v>
      </c>
      <c r="F743" s="9">
        <f t="shared" si="290"/>
        <v>0</v>
      </c>
      <c r="G743" s="9">
        <v>167</v>
      </c>
      <c r="H743" s="9"/>
      <c r="I743" s="9">
        <v>19</v>
      </c>
      <c r="J743" s="9"/>
      <c r="K743" s="9"/>
      <c r="L743" s="9"/>
      <c r="M743" s="9"/>
    </row>
    <row r="744" spans="1:13" ht="33" customHeight="1">
      <c r="A744" s="174">
        <v>18</v>
      </c>
      <c r="B744" s="28" t="s">
        <v>397</v>
      </c>
      <c r="C744" s="9" t="s">
        <v>89</v>
      </c>
      <c r="D744" s="9" t="s">
        <v>122</v>
      </c>
      <c r="E744" s="9">
        <f t="shared" si="289"/>
        <v>297</v>
      </c>
      <c r="F744" s="9">
        <f t="shared" si="290"/>
        <v>0</v>
      </c>
      <c r="G744" s="9">
        <f>SUM(G745:G746)</f>
        <v>267</v>
      </c>
      <c r="H744" s="9">
        <f>SUM(H745:H746)</f>
        <v>0</v>
      </c>
      <c r="I744" s="9">
        <f>SUM(I745:I746)</f>
        <v>30</v>
      </c>
      <c r="J744" s="9">
        <f>SUM(J745:J746)</f>
        <v>0</v>
      </c>
      <c r="K744" s="9"/>
      <c r="L744" s="9"/>
      <c r="M744" s="9"/>
    </row>
    <row r="745" spans="1:13" ht="33" customHeight="1">
      <c r="A745" s="174"/>
      <c r="B745" s="28"/>
      <c r="C745" s="9"/>
      <c r="D745" s="9">
        <v>2013</v>
      </c>
      <c r="E745" s="9">
        <f t="shared" si="289"/>
        <v>0</v>
      </c>
      <c r="F745" s="9">
        <f t="shared" si="290"/>
        <v>0</v>
      </c>
      <c r="G745" s="9"/>
      <c r="H745" s="9"/>
      <c r="I745" s="9"/>
      <c r="J745" s="9"/>
      <c r="K745" s="9"/>
      <c r="L745" s="9"/>
      <c r="M745" s="9"/>
    </row>
    <row r="746" spans="1:13" ht="33" customHeight="1">
      <c r="A746" s="174"/>
      <c r="B746" s="28"/>
      <c r="C746" s="9"/>
      <c r="D746" s="9">
        <v>2014</v>
      </c>
      <c r="E746" s="9">
        <f t="shared" si="289"/>
        <v>297</v>
      </c>
      <c r="F746" s="9">
        <f t="shared" si="290"/>
        <v>0</v>
      </c>
      <c r="G746" s="9">
        <v>267</v>
      </c>
      <c r="H746" s="9"/>
      <c r="I746" s="9">
        <v>30</v>
      </c>
      <c r="J746" s="9"/>
      <c r="K746" s="9"/>
      <c r="L746" s="9"/>
      <c r="M746" s="9"/>
    </row>
    <row r="747" spans="1:13" ht="33" customHeight="1">
      <c r="A747" s="174">
        <v>19</v>
      </c>
      <c r="B747" s="28" t="s">
        <v>398</v>
      </c>
      <c r="C747" s="9" t="s">
        <v>89</v>
      </c>
      <c r="D747" s="9" t="s">
        <v>122</v>
      </c>
      <c r="E747" s="9">
        <f t="shared" si="289"/>
        <v>150</v>
      </c>
      <c r="F747" s="9">
        <f t="shared" si="290"/>
        <v>0</v>
      </c>
      <c r="G747" s="9">
        <f>SUM(G748:G749)</f>
        <v>135</v>
      </c>
      <c r="H747" s="9">
        <f>SUM(H748:H749)</f>
        <v>0</v>
      </c>
      <c r="I747" s="9">
        <f>SUM(I748:I749)</f>
        <v>15</v>
      </c>
      <c r="J747" s="9">
        <f>SUM(J748:J749)</f>
        <v>0</v>
      </c>
      <c r="K747" s="9"/>
      <c r="L747" s="9"/>
      <c r="M747" s="9"/>
    </row>
    <row r="748" spans="1:13" ht="33" customHeight="1">
      <c r="A748" s="174"/>
      <c r="B748" s="28"/>
      <c r="C748" s="9"/>
      <c r="D748" s="9">
        <v>2013</v>
      </c>
      <c r="E748" s="9">
        <f t="shared" si="289"/>
        <v>0</v>
      </c>
      <c r="F748" s="9">
        <f t="shared" si="290"/>
        <v>0</v>
      </c>
      <c r="G748" s="9"/>
      <c r="H748" s="9"/>
      <c r="I748" s="9"/>
      <c r="J748" s="9"/>
      <c r="K748" s="9"/>
      <c r="L748" s="9"/>
      <c r="M748" s="9"/>
    </row>
    <row r="749" spans="1:13" ht="33" customHeight="1">
      <c r="A749" s="174"/>
      <c r="B749" s="28"/>
      <c r="C749" s="9"/>
      <c r="D749" s="9">
        <v>2014</v>
      </c>
      <c r="E749" s="9">
        <f t="shared" si="289"/>
        <v>150</v>
      </c>
      <c r="F749" s="9">
        <f t="shared" si="290"/>
        <v>0</v>
      </c>
      <c r="G749" s="9">
        <v>135</v>
      </c>
      <c r="H749" s="9"/>
      <c r="I749" s="9">
        <v>15</v>
      </c>
      <c r="J749" s="9"/>
      <c r="K749" s="9"/>
      <c r="L749" s="9"/>
      <c r="M749" s="9"/>
    </row>
    <row r="750" spans="1:13" ht="33" customHeight="1">
      <c r="A750" s="174">
        <v>20</v>
      </c>
      <c r="B750" s="28" t="s">
        <v>399</v>
      </c>
      <c r="C750" s="9" t="s">
        <v>89</v>
      </c>
      <c r="D750" s="9" t="s">
        <v>122</v>
      </c>
      <c r="E750" s="9">
        <f t="shared" si="289"/>
        <v>776</v>
      </c>
      <c r="F750" s="9">
        <f t="shared" si="290"/>
        <v>0</v>
      </c>
      <c r="G750" s="9">
        <f>SUM(G751:G752)</f>
        <v>585</v>
      </c>
      <c r="H750" s="9">
        <f>SUM(H751:H752)</f>
        <v>0</v>
      </c>
      <c r="I750" s="9">
        <f>SUM(I751:I752)</f>
        <v>191</v>
      </c>
      <c r="J750" s="9">
        <f>SUM(J751:J752)</f>
        <v>0</v>
      </c>
      <c r="K750" s="9"/>
      <c r="L750" s="9"/>
      <c r="M750" s="9"/>
    </row>
    <row r="751" spans="1:13" ht="33" customHeight="1">
      <c r="A751" s="174"/>
      <c r="B751" s="28"/>
      <c r="C751" s="9"/>
      <c r="D751" s="9">
        <v>2013</v>
      </c>
      <c r="E751" s="9">
        <f t="shared" si="289"/>
        <v>0</v>
      </c>
      <c r="F751" s="9">
        <f t="shared" si="290"/>
        <v>0</v>
      </c>
      <c r="G751" s="9"/>
      <c r="H751" s="9"/>
      <c r="I751" s="9"/>
      <c r="J751" s="9"/>
      <c r="K751" s="9"/>
      <c r="L751" s="9"/>
      <c r="M751" s="9"/>
    </row>
    <row r="752" spans="1:13" ht="33" customHeight="1">
      <c r="A752" s="174"/>
      <c r="B752" s="28"/>
      <c r="C752" s="9"/>
      <c r="D752" s="9">
        <v>2014</v>
      </c>
      <c r="E752" s="9">
        <f t="shared" si="289"/>
        <v>776</v>
      </c>
      <c r="F752" s="9">
        <f t="shared" si="290"/>
        <v>0</v>
      </c>
      <c r="G752" s="9">
        <v>585</v>
      </c>
      <c r="H752" s="9">
        <f aca="true" t="shared" si="291" ref="H752:J753">SUM(H753:H754)</f>
        <v>0</v>
      </c>
      <c r="I752" s="9">
        <f t="shared" si="291"/>
        <v>191</v>
      </c>
      <c r="J752" s="9">
        <f t="shared" si="291"/>
        <v>0</v>
      </c>
      <c r="K752" s="9"/>
      <c r="L752" s="9"/>
      <c r="M752" s="9"/>
    </row>
    <row r="753" spans="1:13" ht="33" customHeight="1">
      <c r="A753" s="174">
        <v>21</v>
      </c>
      <c r="B753" s="28" t="s">
        <v>400</v>
      </c>
      <c r="C753" s="9" t="s">
        <v>89</v>
      </c>
      <c r="D753" s="9" t="s">
        <v>122</v>
      </c>
      <c r="E753" s="9">
        <f t="shared" si="289"/>
        <v>1907</v>
      </c>
      <c r="F753" s="9">
        <f t="shared" si="290"/>
        <v>0</v>
      </c>
      <c r="G753" s="9">
        <f>SUM(G754:G755)</f>
        <v>1716</v>
      </c>
      <c r="H753" s="9">
        <f t="shared" si="291"/>
        <v>0</v>
      </c>
      <c r="I753" s="9">
        <f t="shared" si="291"/>
        <v>191</v>
      </c>
      <c r="J753" s="9">
        <f t="shared" si="291"/>
        <v>0</v>
      </c>
      <c r="K753" s="9"/>
      <c r="L753" s="9"/>
      <c r="M753" s="9"/>
    </row>
    <row r="754" spans="1:13" ht="33" customHeight="1">
      <c r="A754" s="174"/>
      <c r="B754" s="28"/>
      <c r="C754" s="9"/>
      <c r="D754" s="9">
        <v>2013</v>
      </c>
      <c r="E754" s="9">
        <f t="shared" si="289"/>
        <v>0</v>
      </c>
      <c r="F754" s="9">
        <f t="shared" si="290"/>
        <v>0</v>
      </c>
      <c r="G754" s="9"/>
      <c r="H754" s="9"/>
      <c r="I754" s="9"/>
      <c r="J754" s="9"/>
      <c r="K754" s="9"/>
      <c r="L754" s="9"/>
      <c r="M754" s="9"/>
    </row>
    <row r="755" spans="1:13" ht="33" customHeight="1">
      <c r="A755" s="174"/>
      <c r="B755" s="28"/>
      <c r="C755" s="9"/>
      <c r="D755" s="9">
        <v>2014</v>
      </c>
      <c r="E755" s="9">
        <f t="shared" si="289"/>
        <v>1907</v>
      </c>
      <c r="F755" s="9">
        <f t="shared" si="290"/>
        <v>0</v>
      </c>
      <c r="G755" s="9">
        <v>1716</v>
      </c>
      <c r="H755" s="9"/>
      <c r="I755" s="9">
        <v>191</v>
      </c>
      <c r="J755" s="9"/>
      <c r="K755" s="9"/>
      <c r="L755" s="9"/>
      <c r="M755" s="9"/>
    </row>
    <row r="756" spans="1:13" ht="33" customHeight="1">
      <c r="A756" s="174">
        <v>22</v>
      </c>
      <c r="B756" s="28" t="s">
        <v>401</v>
      </c>
      <c r="C756" s="9" t="s">
        <v>89</v>
      </c>
      <c r="D756" s="9" t="s">
        <v>122</v>
      </c>
      <c r="E756" s="9">
        <f t="shared" si="289"/>
        <v>1200</v>
      </c>
      <c r="F756" s="9">
        <f t="shared" si="290"/>
        <v>3325</v>
      </c>
      <c r="G756" s="9">
        <f>SUM(G757:G758)</f>
        <v>960</v>
      </c>
      <c r="H756" s="9">
        <f>SUM(H757:H758)</f>
        <v>2660</v>
      </c>
      <c r="I756" s="9">
        <f>SUM(I757:I758)</f>
        <v>240</v>
      </c>
      <c r="J756" s="9">
        <f>SUM(J757:J758)</f>
        <v>665</v>
      </c>
      <c r="K756" s="9"/>
      <c r="L756" s="9"/>
      <c r="M756" s="9"/>
    </row>
    <row r="757" spans="1:13" ht="33" customHeight="1">
      <c r="A757" s="174"/>
      <c r="B757" s="28"/>
      <c r="C757" s="9"/>
      <c r="D757" s="9">
        <v>2013</v>
      </c>
      <c r="E757" s="9">
        <f t="shared" si="289"/>
        <v>0</v>
      </c>
      <c r="F757" s="9">
        <f t="shared" si="290"/>
        <v>665</v>
      </c>
      <c r="G757" s="9"/>
      <c r="H757" s="9"/>
      <c r="I757" s="9"/>
      <c r="J757" s="9">
        <v>665</v>
      </c>
      <c r="K757" s="9"/>
      <c r="L757" s="9"/>
      <c r="M757" s="9"/>
    </row>
    <row r="758" spans="1:13" ht="48" customHeight="1">
      <c r="A758" s="174"/>
      <c r="B758" s="28"/>
      <c r="C758" s="9"/>
      <c r="D758" s="9">
        <v>2014</v>
      </c>
      <c r="E758" s="9">
        <f t="shared" si="289"/>
        <v>1200</v>
      </c>
      <c r="F758" s="9">
        <f t="shared" si="290"/>
        <v>2660</v>
      </c>
      <c r="G758" s="9">
        <v>960</v>
      </c>
      <c r="H758" s="9">
        <v>2660</v>
      </c>
      <c r="I758" s="9">
        <v>240</v>
      </c>
      <c r="J758" s="9"/>
      <c r="K758" s="9"/>
      <c r="L758" s="9"/>
      <c r="M758" s="9"/>
    </row>
    <row r="759" spans="1:13" ht="33" customHeight="1">
      <c r="A759" s="174">
        <v>23</v>
      </c>
      <c r="B759" s="28" t="s">
        <v>402</v>
      </c>
      <c r="C759" s="9" t="s">
        <v>89</v>
      </c>
      <c r="D759" s="9" t="s">
        <v>122</v>
      </c>
      <c r="E759" s="9">
        <f t="shared" si="289"/>
        <v>2200</v>
      </c>
      <c r="F759" s="9">
        <f t="shared" si="290"/>
        <v>4951.1</v>
      </c>
      <c r="G759" s="9">
        <f>SUM(G760:G761)</f>
        <v>1760</v>
      </c>
      <c r="H759" s="9">
        <f>SUM(H760:H761)</f>
        <v>3960.9</v>
      </c>
      <c r="I759" s="9">
        <f>SUM(I760:I761)</f>
        <v>440</v>
      </c>
      <c r="J759" s="9">
        <f>SUM(J760:J761)</f>
        <v>990.2</v>
      </c>
      <c r="K759" s="9"/>
      <c r="L759" s="9"/>
      <c r="M759" s="9"/>
    </row>
    <row r="760" spans="1:13" ht="33" customHeight="1">
      <c r="A760" s="174"/>
      <c r="B760" s="28"/>
      <c r="C760" s="9"/>
      <c r="D760" s="9">
        <v>2013</v>
      </c>
      <c r="E760" s="9">
        <f aca="true" t="shared" si="292" ref="E760:E954">G760+I760+K760</f>
        <v>0</v>
      </c>
      <c r="F760" s="9">
        <f t="shared" si="290"/>
        <v>990.2</v>
      </c>
      <c r="G760" s="9"/>
      <c r="H760" s="9"/>
      <c r="I760" s="9"/>
      <c r="J760" s="9">
        <v>990.2</v>
      </c>
      <c r="K760" s="9"/>
      <c r="L760" s="9"/>
      <c r="M760" s="9"/>
    </row>
    <row r="761" spans="1:13" ht="52.5" customHeight="1">
      <c r="A761" s="174"/>
      <c r="B761" s="28"/>
      <c r="C761" s="9"/>
      <c r="D761" s="9">
        <v>2014</v>
      </c>
      <c r="E761" s="9">
        <f t="shared" si="292"/>
        <v>2200</v>
      </c>
      <c r="F761" s="9">
        <f t="shared" si="290"/>
        <v>3960.9</v>
      </c>
      <c r="G761" s="9">
        <v>1760</v>
      </c>
      <c r="H761" s="9">
        <v>3960.9</v>
      </c>
      <c r="I761" s="9">
        <v>440</v>
      </c>
      <c r="J761" s="9"/>
      <c r="K761" s="9"/>
      <c r="L761" s="9"/>
      <c r="M761" s="9"/>
    </row>
    <row r="762" spans="1:13" ht="33" customHeight="1">
      <c r="A762" s="174">
        <v>24</v>
      </c>
      <c r="B762" s="28" t="s">
        <v>403</v>
      </c>
      <c r="C762" s="9" t="s">
        <v>89</v>
      </c>
      <c r="D762" s="9" t="s">
        <v>122</v>
      </c>
      <c r="E762" s="9">
        <f t="shared" si="292"/>
        <v>13082.76</v>
      </c>
      <c r="F762" s="9">
        <f t="shared" si="290"/>
        <v>54.5</v>
      </c>
      <c r="G762" s="9">
        <f>SUM(G763:G764)</f>
        <v>11290</v>
      </c>
      <c r="H762" s="9">
        <f>SUM(H763:H764)</f>
        <v>47.2</v>
      </c>
      <c r="I762" s="9">
        <f>SUM(I763:I764)</f>
        <v>1792.76</v>
      </c>
      <c r="J762" s="9">
        <f>SUM(J763:J764)</f>
        <v>7.3</v>
      </c>
      <c r="K762" s="9"/>
      <c r="L762" s="9"/>
      <c r="M762" s="9"/>
    </row>
    <row r="763" spans="1:13" ht="33" customHeight="1">
      <c r="A763" s="174"/>
      <c r="B763" s="28"/>
      <c r="C763" s="9"/>
      <c r="D763" s="9">
        <v>2013</v>
      </c>
      <c r="E763" s="9">
        <f t="shared" si="292"/>
        <v>537.76</v>
      </c>
      <c r="F763" s="9">
        <f aca="true" t="shared" si="293" ref="F763:F957">H763+J763+L763</f>
        <v>0</v>
      </c>
      <c r="G763" s="9"/>
      <c r="H763" s="9"/>
      <c r="I763" s="9">
        <v>537.76</v>
      </c>
      <c r="J763" s="9"/>
      <c r="K763" s="9"/>
      <c r="L763" s="9"/>
      <c r="M763" s="9"/>
    </row>
    <row r="764" spans="1:13" ht="33" customHeight="1">
      <c r="A764" s="174"/>
      <c r="B764" s="28"/>
      <c r="C764" s="9"/>
      <c r="D764" s="9">
        <v>2014</v>
      </c>
      <c r="E764" s="9">
        <f t="shared" si="292"/>
        <v>12545</v>
      </c>
      <c r="F764" s="9">
        <f t="shared" si="293"/>
        <v>54.5</v>
      </c>
      <c r="G764" s="9">
        <v>11290</v>
      </c>
      <c r="H764" s="9">
        <v>47.2</v>
      </c>
      <c r="I764" s="9">
        <v>1255</v>
      </c>
      <c r="J764" s="9">
        <v>7.3</v>
      </c>
      <c r="K764" s="9"/>
      <c r="L764" s="9"/>
      <c r="M764" s="9"/>
    </row>
    <row r="765" spans="1:13" ht="33" customHeight="1">
      <c r="A765" s="57">
        <v>25</v>
      </c>
      <c r="B765" s="28" t="s">
        <v>404</v>
      </c>
      <c r="C765" s="9" t="s">
        <v>89</v>
      </c>
      <c r="D765" s="9" t="s">
        <v>122</v>
      </c>
      <c r="E765" s="9">
        <f t="shared" si="292"/>
        <v>1414.9099999999999</v>
      </c>
      <c r="F765" s="9">
        <f t="shared" si="293"/>
        <v>0</v>
      </c>
      <c r="G765" s="9">
        <f>SUM(G766:G767)</f>
        <v>1100</v>
      </c>
      <c r="H765" s="9">
        <f>SUM(H766:H767)</f>
        <v>0</v>
      </c>
      <c r="I765" s="9">
        <f>SUM(I766:I767)</f>
        <v>314.90999999999997</v>
      </c>
      <c r="J765" s="9">
        <f>SUM(J766:J767)</f>
        <v>0</v>
      </c>
      <c r="K765" s="9"/>
      <c r="L765" s="9"/>
      <c r="M765" s="9"/>
    </row>
    <row r="766" spans="1:13" ht="33" customHeight="1">
      <c r="A766" s="57"/>
      <c r="B766" s="28"/>
      <c r="C766" s="9"/>
      <c r="D766" s="9">
        <v>2013</v>
      </c>
      <c r="E766" s="9">
        <f t="shared" si="292"/>
        <v>9.15</v>
      </c>
      <c r="F766" s="9">
        <f t="shared" si="293"/>
        <v>0</v>
      </c>
      <c r="G766" s="9"/>
      <c r="H766" s="9"/>
      <c r="I766" s="9">
        <v>9.15</v>
      </c>
      <c r="J766" s="9"/>
      <c r="K766" s="9"/>
      <c r="L766" s="9"/>
      <c r="M766" s="9"/>
    </row>
    <row r="767" spans="1:13" ht="33" customHeight="1">
      <c r="A767" s="57"/>
      <c r="B767" s="28"/>
      <c r="C767" s="9"/>
      <c r="D767" s="9">
        <v>2014</v>
      </c>
      <c r="E767" s="9">
        <f t="shared" si="292"/>
        <v>1405.76</v>
      </c>
      <c r="F767" s="9">
        <f t="shared" si="293"/>
        <v>0</v>
      </c>
      <c r="G767" s="9">
        <f>SUM(G768:G769)</f>
        <v>1100</v>
      </c>
      <c r="H767" s="9">
        <f>SUM(H768:H769)</f>
        <v>0</v>
      </c>
      <c r="I767" s="9">
        <f>SUM(I768:I769)</f>
        <v>305.76</v>
      </c>
      <c r="J767" s="9">
        <f>SUM(J768:J769)</f>
        <v>0</v>
      </c>
      <c r="K767" s="9"/>
      <c r="L767" s="9"/>
      <c r="M767" s="9"/>
    </row>
    <row r="768" spans="1:13" ht="33" customHeight="1">
      <c r="A768" s="174">
        <v>26</v>
      </c>
      <c r="B768" s="28" t="s">
        <v>405</v>
      </c>
      <c r="C768" s="9" t="s">
        <v>89</v>
      </c>
      <c r="D768" s="9" t="s">
        <v>122</v>
      </c>
      <c r="E768" s="9">
        <f t="shared" si="292"/>
        <v>977.88</v>
      </c>
      <c r="F768" s="9">
        <f t="shared" si="293"/>
        <v>0</v>
      </c>
      <c r="G768" s="9">
        <f>SUM(G769:G770)</f>
        <v>800</v>
      </c>
      <c r="H768" s="9"/>
      <c r="I768" s="9">
        <f>SUM(I769:I770)</f>
        <v>177.88</v>
      </c>
      <c r="J768" s="9"/>
      <c r="K768" s="9"/>
      <c r="L768" s="9"/>
      <c r="M768" s="9"/>
    </row>
    <row r="769" spans="1:13" ht="33" customHeight="1">
      <c r="A769" s="174"/>
      <c r="B769" s="28"/>
      <c r="C769" s="9"/>
      <c r="D769" s="9">
        <v>2013</v>
      </c>
      <c r="E769" s="9">
        <f t="shared" si="292"/>
        <v>427.88</v>
      </c>
      <c r="F769" s="9">
        <f t="shared" si="293"/>
        <v>0</v>
      </c>
      <c r="G769" s="9">
        <v>300</v>
      </c>
      <c r="H769" s="9"/>
      <c r="I769" s="9">
        <v>127.88</v>
      </c>
      <c r="J769" s="9"/>
      <c r="K769" s="9"/>
      <c r="L769" s="9"/>
      <c r="M769" s="9"/>
    </row>
    <row r="770" spans="1:13" ht="33" customHeight="1">
      <c r="A770" s="174"/>
      <c r="B770" s="28"/>
      <c r="C770" s="9"/>
      <c r="D770" s="9">
        <v>2014</v>
      </c>
      <c r="E770" s="9">
        <f t="shared" si="292"/>
        <v>550</v>
      </c>
      <c r="F770" s="9">
        <f t="shared" si="293"/>
        <v>0</v>
      </c>
      <c r="G770" s="9">
        <v>500</v>
      </c>
      <c r="H770" s="9"/>
      <c r="I770" s="9">
        <v>50</v>
      </c>
      <c r="J770" s="9"/>
      <c r="K770" s="9"/>
      <c r="L770" s="9"/>
      <c r="M770" s="9"/>
    </row>
    <row r="771" spans="1:13" ht="33" customHeight="1">
      <c r="A771" s="57"/>
      <c r="B771" s="132" t="s">
        <v>406</v>
      </c>
      <c r="C771" s="132" t="s">
        <v>89</v>
      </c>
      <c r="D771" s="132" t="s">
        <v>22</v>
      </c>
      <c r="E771" s="132">
        <f>E772</f>
        <v>4805</v>
      </c>
      <c r="F771" s="132">
        <f aca="true" t="shared" si="294" ref="F771:K771">F772</f>
        <v>0</v>
      </c>
      <c r="G771" s="132">
        <f t="shared" si="294"/>
        <v>4324</v>
      </c>
      <c r="H771" s="132">
        <f t="shared" si="294"/>
        <v>0</v>
      </c>
      <c r="I771" s="132">
        <f t="shared" si="294"/>
        <v>481</v>
      </c>
      <c r="J771" s="132">
        <f t="shared" si="294"/>
        <v>0</v>
      </c>
      <c r="K771" s="132">
        <f t="shared" si="294"/>
        <v>0</v>
      </c>
      <c r="L771" s="181"/>
      <c r="M771" s="28"/>
    </row>
    <row r="772" spans="1:13" s="14" customFormat="1" ht="33" customHeight="1">
      <c r="A772" s="57"/>
      <c r="B772" s="132"/>
      <c r="C772" s="132"/>
      <c r="D772" s="132">
        <v>2015</v>
      </c>
      <c r="E772" s="132">
        <f aca="true" t="shared" si="295" ref="E772:E786">G772+I772+K772</f>
        <v>4805</v>
      </c>
      <c r="F772" s="175"/>
      <c r="G772" s="132">
        <v>4324</v>
      </c>
      <c r="H772" s="132"/>
      <c r="I772" s="132">
        <v>481</v>
      </c>
      <c r="J772" s="182"/>
      <c r="K772" s="182"/>
      <c r="L772" s="182"/>
      <c r="M772" s="28"/>
    </row>
    <row r="773" spans="1:13" ht="33" customHeight="1">
      <c r="A773" s="57"/>
      <c r="B773" s="132" t="s">
        <v>407</v>
      </c>
      <c r="C773" s="132" t="s">
        <v>89</v>
      </c>
      <c r="D773" s="132" t="s">
        <v>22</v>
      </c>
      <c r="E773" s="132">
        <f t="shared" si="295"/>
        <v>1660</v>
      </c>
      <c r="F773" s="175"/>
      <c r="G773" s="132">
        <f>SUM(G774:G774)</f>
        <v>1494</v>
      </c>
      <c r="H773" s="132"/>
      <c r="I773" s="132">
        <f>SUM(I774:I774)</f>
        <v>166</v>
      </c>
      <c r="J773" s="181"/>
      <c r="K773" s="181"/>
      <c r="L773" s="181"/>
      <c r="M773" s="28"/>
    </row>
    <row r="774" spans="1:13" s="14" customFormat="1" ht="33" customHeight="1">
      <c r="A774" s="57"/>
      <c r="B774" s="132"/>
      <c r="C774" s="132"/>
      <c r="D774" s="132">
        <v>2015</v>
      </c>
      <c r="E774" s="132">
        <f t="shared" si="295"/>
        <v>1660</v>
      </c>
      <c r="F774" s="175"/>
      <c r="G774" s="132">
        <v>1494</v>
      </c>
      <c r="H774" s="132"/>
      <c r="I774" s="132">
        <v>166</v>
      </c>
      <c r="J774" s="132"/>
      <c r="K774" s="182"/>
      <c r="L774" s="182"/>
      <c r="M774" s="28"/>
    </row>
    <row r="775" spans="1:13" ht="33" customHeight="1">
      <c r="A775" s="57"/>
      <c r="B775" s="132" t="s">
        <v>408</v>
      </c>
      <c r="C775" s="132" t="s">
        <v>89</v>
      </c>
      <c r="D775" s="132" t="s">
        <v>22</v>
      </c>
      <c r="E775" s="132">
        <f t="shared" si="295"/>
        <v>338</v>
      </c>
      <c r="F775" s="175"/>
      <c r="G775" s="132">
        <f>SUM(G776:G776)</f>
        <v>305</v>
      </c>
      <c r="H775" s="132"/>
      <c r="I775" s="132">
        <f>SUM(I776:I776)</f>
        <v>33</v>
      </c>
      <c r="J775" s="181"/>
      <c r="K775" s="181"/>
      <c r="L775" s="181"/>
      <c r="M775" s="28"/>
    </row>
    <row r="776" spans="1:13" s="14" customFormat="1" ht="33" customHeight="1">
      <c r="A776" s="57"/>
      <c r="B776" s="132"/>
      <c r="C776" s="132"/>
      <c r="D776" s="132">
        <v>2015</v>
      </c>
      <c r="E776" s="132">
        <f t="shared" si="295"/>
        <v>338</v>
      </c>
      <c r="F776" s="175"/>
      <c r="G776" s="132">
        <v>305</v>
      </c>
      <c r="H776" s="132"/>
      <c r="I776" s="132">
        <v>33</v>
      </c>
      <c r="J776" s="182"/>
      <c r="K776" s="182"/>
      <c r="L776" s="182"/>
      <c r="M776" s="28"/>
    </row>
    <row r="777" spans="1:13" ht="33" customHeight="1">
      <c r="A777" s="57"/>
      <c r="B777" s="132" t="s">
        <v>409</v>
      </c>
      <c r="C777" s="132" t="s">
        <v>89</v>
      </c>
      <c r="D777" s="132" t="s">
        <v>22</v>
      </c>
      <c r="E777" s="132">
        <f t="shared" si="295"/>
        <v>184</v>
      </c>
      <c r="F777" s="175"/>
      <c r="G777" s="132">
        <f>SUM(G778:G778)</f>
        <v>166</v>
      </c>
      <c r="H777" s="132"/>
      <c r="I777" s="132">
        <f>SUM(I778:I778)</f>
        <v>18</v>
      </c>
      <c r="J777" s="181"/>
      <c r="K777" s="181"/>
      <c r="L777" s="181"/>
      <c r="M777" s="28"/>
    </row>
    <row r="778" spans="1:13" s="14" customFormat="1" ht="33" customHeight="1">
      <c r="A778" s="57"/>
      <c r="B778" s="132"/>
      <c r="C778" s="132"/>
      <c r="D778" s="132">
        <v>2015</v>
      </c>
      <c r="E778" s="132">
        <f t="shared" si="295"/>
        <v>184</v>
      </c>
      <c r="F778" s="175"/>
      <c r="G778" s="132">
        <v>166</v>
      </c>
      <c r="H778" s="132"/>
      <c r="I778" s="132">
        <v>18</v>
      </c>
      <c r="J778" s="182"/>
      <c r="K778" s="182"/>
      <c r="L778" s="182"/>
      <c r="M778" s="28"/>
    </row>
    <row r="779" spans="1:13" ht="33" customHeight="1">
      <c r="A779" s="57"/>
      <c r="B779" s="146" t="s">
        <v>410</v>
      </c>
      <c r="C779" s="132" t="s">
        <v>89</v>
      </c>
      <c r="D779" s="132" t="s">
        <v>22</v>
      </c>
      <c r="E779" s="132">
        <f t="shared" si="295"/>
        <v>682</v>
      </c>
      <c r="F779" s="175"/>
      <c r="G779" s="132">
        <f>SUM(G780:G780)</f>
        <v>600</v>
      </c>
      <c r="H779" s="132"/>
      <c r="I779" s="132">
        <f>SUM(I780:I780)</f>
        <v>82</v>
      </c>
      <c r="J779" s="181"/>
      <c r="K779" s="181"/>
      <c r="L779" s="181"/>
      <c r="M779" s="28"/>
    </row>
    <row r="780" spans="1:13" s="14" customFormat="1" ht="33" customHeight="1">
      <c r="A780" s="57"/>
      <c r="B780" s="146"/>
      <c r="C780" s="132"/>
      <c r="D780" s="132">
        <v>2015</v>
      </c>
      <c r="E780" s="132">
        <f t="shared" si="295"/>
        <v>682</v>
      </c>
      <c r="F780" s="175"/>
      <c r="G780" s="132">
        <v>600</v>
      </c>
      <c r="H780" s="132"/>
      <c r="I780" s="132">
        <v>82</v>
      </c>
      <c r="J780" s="182"/>
      <c r="K780" s="182"/>
      <c r="L780" s="182"/>
      <c r="M780" s="28"/>
    </row>
    <row r="781" spans="1:13" ht="33" customHeight="1">
      <c r="A781" s="57"/>
      <c r="B781" s="146" t="s">
        <v>411</v>
      </c>
      <c r="C781" s="132" t="s">
        <v>89</v>
      </c>
      <c r="D781" s="132" t="s">
        <v>22</v>
      </c>
      <c r="E781" s="132">
        <f t="shared" si="295"/>
        <v>452</v>
      </c>
      <c r="F781" s="183"/>
      <c r="G781" s="132">
        <f>SUM(G782:G782)</f>
        <v>400</v>
      </c>
      <c r="H781" s="132"/>
      <c r="I781" s="132">
        <f>SUM(I782:I782)</f>
        <v>52</v>
      </c>
      <c r="J781" s="183"/>
      <c r="K781" s="183"/>
      <c r="L781" s="183"/>
      <c r="M781" s="28"/>
    </row>
    <row r="782" spans="1:13" s="14" customFormat="1" ht="33" customHeight="1">
      <c r="A782" s="57"/>
      <c r="B782" s="146"/>
      <c r="C782" s="132"/>
      <c r="D782" s="132">
        <v>2015</v>
      </c>
      <c r="E782" s="132">
        <f t="shared" si="295"/>
        <v>452</v>
      </c>
      <c r="F782" s="183"/>
      <c r="G782" s="132">
        <v>400</v>
      </c>
      <c r="H782" s="132"/>
      <c r="I782" s="132">
        <v>52</v>
      </c>
      <c r="J782" s="183"/>
      <c r="K782" s="183"/>
      <c r="L782" s="183"/>
      <c r="M782" s="28"/>
    </row>
    <row r="783" spans="1:13" ht="33" customHeight="1">
      <c r="A783" s="57"/>
      <c r="B783" s="146" t="s">
        <v>412</v>
      </c>
      <c r="C783" s="132" t="s">
        <v>89</v>
      </c>
      <c r="D783" s="132" t="s">
        <v>22</v>
      </c>
      <c r="E783" s="132">
        <f t="shared" si="295"/>
        <v>2788</v>
      </c>
      <c r="F783" s="184"/>
      <c r="G783" s="132">
        <f>SUM(G784:G784)</f>
        <v>2400</v>
      </c>
      <c r="H783" s="132"/>
      <c r="I783" s="132">
        <f>SUM(I784:I784)</f>
        <v>388</v>
      </c>
      <c r="J783" s="184"/>
      <c r="K783" s="184"/>
      <c r="L783" s="184"/>
      <c r="M783" s="28"/>
    </row>
    <row r="784" spans="1:13" s="14" customFormat="1" ht="33" customHeight="1">
      <c r="A784" s="57"/>
      <c r="B784" s="146"/>
      <c r="C784" s="132"/>
      <c r="D784" s="132">
        <v>2015</v>
      </c>
      <c r="E784" s="132">
        <f t="shared" si="295"/>
        <v>2788</v>
      </c>
      <c r="F784" s="184"/>
      <c r="G784" s="132">
        <v>2400</v>
      </c>
      <c r="H784" s="132"/>
      <c r="I784" s="132">
        <v>388</v>
      </c>
      <c r="J784" s="184"/>
      <c r="K784" s="184"/>
      <c r="L784" s="184"/>
      <c r="M784" s="28"/>
    </row>
    <row r="785" spans="1:13" ht="33" customHeight="1">
      <c r="A785" s="57"/>
      <c r="B785" s="146" t="s">
        <v>413</v>
      </c>
      <c r="C785" s="132" t="s">
        <v>89</v>
      </c>
      <c r="D785" s="132" t="s">
        <v>22</v>
      </c>
      <c r="E785" s="132">
        <f t="shared" si="295"/>
        <v>1907</v>
      </c>
      <c r="F785" s="185"/>
      <c r="G785" s="132">
        <f>SUM(G786:G786)</f>
        <v>1700</v>
      </c>
      <c r="H785" s="132"/>
      <c r="I785" s="132">
        <f>SUM(I786:I786)</f>
        <v>207</v>
      </c>
      <c r="J785" s="185"/>
      <c r="K785" s="186"/>
      <c r="L785" s="186"/>
      <c r="M785" s="28"/>
    </row>
    <row r="786" spans="1:13" s="14" customFormat="1" ht="33" customHeight="1">
      <c r="A786" s="57"/>
      <c r="B786" s="146"/>
      <c r="C786" s="132"/>
      <c r="D786" s="132">
        <v>2015</v>
      </c>
      <c r="E786" s="132">
        <f t="shared" si="295"/>
        <v>1907</v>
      </c>
      <c r="F786" s="185"/>
      <c r="G786" s="132">
        <v>1700</v>
      </c>
      <c r="H786" s="132"/>
      <c r="I786" s="132">
        <v>207</v>
      </c>
      <c r="J786" s="185"/>
      <c r="K786" s="185"/>
      <c r="L786" s="185"/>
      <c r="M786" s="28"/>
    </row>
    <row r="787" spans="1:13" ht="33" customHeight="1">
      <c r="A787" s="57"/>
      <c r="B787" s="7" t="s">
        <v>414</v>
      </c>
      <c r="C787" s="9" t="s">
        <v>346</v>
      </c>
      <c r="D787" s="15" t="s">
        <v>22</v>
      </c>
      <c r="E787" s="21">
        <f>SUM(E788:E790)</f>
        <v>75</v>
      </c>
      <c r="F787" s="21">
        <f aca="true" t="shared" si="296" ref="F787:L787">SUM(F788:F790)</f>
        <v>0</v>
      </c>
      <c r="G787" s="21">
        <f t="shared" si="296"/>
        <v>0</v>
      </c>
      <c r="H787" s="21">
        <f t="shared" si="296"/>
        <v>0</v>
      </c>
      <c r="I787" s="21">
        <f t="shared" si="296"/>
        <v>75</v>
      </c>
      <c r="J787" s="21">
        <f t="shared" si="296"/>
        <v>0</v>
      </c>
      <c r="K787" s="21">
        <f t="shared" si="296"/>
        <v>0</v>
      </c>
      <c r="L787" s="21">
        <f t="shared" si="296"/>
        <v>0</v>
      </c>
      <c r="M787" s="28"/>
    </row>
    <row r="788" spans="1:13" ht="33" customHeight="1">
      <c r="A788" s="57"/>
      <c r="B788" s="7"/>
      <c r="C788" s="9"/>
      <c r="D788" s="22" t="s">
        <v>23</v>
      </c>
      <c r="E788" s="21">
        <f>SUM(G788+I788+K788)</f>
        <v>5</v>
      </c>
      <c r="F788" s="21">
        <f>SUM(H788+J788+L788)</f>
        <v>0</v>
      </c>
      <c r="G788" s="21"/>
      <c r="H788" s="21"/>
      <c r="I788" s="21">
        <v>5</v>
      </c>
      <c r="J788" s="21"/>
      <c r="K788" s="21"/>
      <c r="L788" s="21"/>
      <c r="M788" s="28"/>
    </row>
    <row r="789" spans="1:13" ht="33" customHeight="1">
      <c r="A789" s="57"/>
      <c r="B789" s="7"/>
      <c r="C789" s="9"/>
      <c r="D789" s="22" t="s">
        <v>24</v>
      </c>
      <c r="E789" s="21">
        <f>SUM(G789+I789+K789)</f>
        <v>50</v>
      </c>
      <c r="F789" s="21">
        <f>SUM(H789+J789+L789)</f>
        <v>0</v>
      </c>
      <c r="G789" s="21"/>
      <c r="H789" s="21"/>
      <c r="I789" s="21">
        <v>50</v>
      </c>
      <c r="J789" s="21"/>
      <c r="K789" s="21"/>
      <c r="L789" s="21"/>
      <c r="M789" s="28"/>
    </row>
    <row r="790" spans="1:13" s="44" customFormat="1" ht="33" customHeight="1">
      <c r="A790" s="57"/>
      <c r="B790" s="7"/>
      <c r="C790" s="9"/>
      <c r="D790" s="72" t="s">
        <v>25</v>
      </c>
      <c r="E790" s="9">
        <v>20</v>
      </c>
      <c r="F790" s="9"/>
      <c r="G790" s="9"/>
      <c r="H790" s="9"/>
      <c r="I790" s="9">
        <v>20</v>
      </c>
      <c r="J790" s="9"/>
      <c r="K790" s="9"/>
      <c r="L790" s="9"/>
      <c r="M790" s="28"/>
    </row>
    <row r="791" spans="1:13" ht="33" customHeight="1">
      <c r="A791" s="28" t="s">
        <v>415</v>
      </c>
      <c r="B791" s="19" t="s">
        <v>416</v>
      </c>
      <c r="C791" s="9" t="s">
        <v>346</v>
      </c>
      <c r="D791" s="67" t="s">
        <v>22</v>
      </c>
      <c r="E791" s="21">
        <f>SUM(E792:E794)</f>
        <v>200</v>
      </c>
      <c r="F791" s="21">
        <f aca="true" t="shared" si="297" ref="F791:L791">SUM(F792:F794)</f>
        <v>0</v>
      </c>
      <c r="G791" s="21">
        <f t="shared" si="297"/>
        <v>0</v>
      </c>
      <c r="H791" s="21">
        <f t="shared" si="297"/>
        <v>0</v>
      </c>
      <c r="I791" s="21">
        <f t="shared" si="297"/>
        <v>200</v>
      </c>
      <c r="J791" s="21">
        <f t="shared" si="297"/>
        <v>0</v>
      </c>
      <c r="K791" s="21">
        <f t="shared" si="297"/>
        <v>0</v>
      </c>
      <c r="L791" s="21">
        <f t="shared" si="297"/>
        <v>0</v>
      </c>
      <c r="M791" s="28"/>
    </row>
    <row r="792" spans="1:13" ht="33" customHeight="1">
      <c r="A792" s="28"/>
      <c r="B792" s="19"/>
      <c r="C792" s="9"/>
      <c r="D792" s="18" t="s">
        <v>23</v>
      </c>
      <c r="E792" s="21">
        <f aca="true" t="shared" si="298" ref="E792:E797">SUM(G792+I792+K792)</f>
        <v>0</v>
      </c>
      <c r="F792" s="21">
        <f aca="true" t="shared" si="299" ref="F792:F797">SUM(H792+J792+L792)</f>
        <v>0</v>
      </c>
      <c r="G792" s="21"/>
      <c r="H792" s="21"/>
      <c r="I792" s="21">
        <v>0</v>
      </c>
      <c r="J792" s="21"/>
      <c r="K792" s="21"/>
      <c r="L792" s="21"/>
      <c r="M792" s="28"/>
    </row>
    <row r="793" spans="1:13" ht="53.25" customHeight="1">
      <c r="A793" s="28"/>
      <c r="B793" s="19"/>
      <c r="C793" s="9"/>
      <c r="D793" s="18" t="s">
        <v>24</v>
      </c>
      <c r="E793" s="21">
        <f t="shared" si="298"/>
        <v>100</v>
      </c>
      <c r="F793" s="21">
        <f t="shared" si="299"/>
        <v>0</v>
      </c>
      <c r="G793" s="21"/>
      <c r="H793" s="21"/>
      <c r="I793" s="21">
        <v>100</v>
      </c>
      <c r="J793" s="21"/>
      <c r="K793" s="21"/>
      <c r="L793" s="21"/>
      <c r="M793" s="28"/>
    </row>
    <row r="794" spans="1:13" s="44" customFormat="1" ht="53.25" customHeight="1">
      <c r="A794" s="52"/>
      <c r="B794" s="19"/>
      <c r="C794" s="9"/>
      <c r="D794" s="18" t="s">
        <v>25</v>
      </c>
      <c r="E794" s="21">
        <f t="shared" si="298"/>
        <v>100</v>
      </c>
      <c r="F794" s="21"/>
      <c r="G794" s="21"/>
      <c r="H794" s="21"/>
      <c r="I794" s="21">
        <v>100</v>
      </c>
      <c r="J794" s="21"/>
      <c r="K794" s="21"/>
      <c r="L794" s="21"/>
      <c r="M794" s="52"/>
    </row>
    <row r="795" spans="1:13" ht="33" customHeight="1">
      <c r="A795" s="28" t="s">
        <v>417</v>
      </c>
      <c r="B795" s="114" t="s">
        <v>418</v>
      </c>
      <c r="C795" s="9" t="s">
        <v>346</v>
      </c>
      <c r="D795" s="67" t="s">
        <v>22</v>
      </c>
      <c r="E795" s="21">
        <f t="shared" si="298"/>
        <v>2500</v>
      </c>
      <c r="F795" s="21">
        <f t="shared" si="299"/>
        <v>0</v>
      </c>
      <c r="G795" s="21">
        <f aca="true" t="shared" si="300" ref="G795:L795">SUM(G796:G797)</f>
        <v>2500</v>
      </c>
      <c r="H795" s="21">
        <f t="shared" si="300"/>
        <v>0</v>
      </c>
      <c r="I795" s="21">
        <f t="shared" si="300"/>
        <v>0</v>
      </c>
      <c r="J795" s="21">
        <f t="shared" si="300"/>
        <v>0</v>
      </c>
      <c r="K795" s="21">
        <f t="shared" si="300"/>
        <v>0</v>
      </c>
      <c r="L795" s="21">
        <f t="shared" si="300"/>
        <v>0</v>
      </c>
      <c r="M795" s="28"/>
    </row>
    <row r="796" spans="1:13" ht="33" customHeight="1">
      <c r="A796" s="28"/>
      <c r="B796" s="114"/>
      <c r="C796" s="9"/>
      <c r="D796" s="18" t="s">
        <v>23</v>
      </c>
      <c r="E796" s="21">
        <f t="shared" si="298"/>
        <v>0</v>
      </c>
      <c r="F796" s="21">
        <f t="shared" si="299"/>
        <v>0</v>
      </c>
      <c r="G796" s="21"/>
      <c r="H796" s="21"/>
      <c r="I796" s="21">
        <v>0</v>
      </c>
      <c r="J796" s="21"/>
      <c r="K796" s="21"/>
      <c r="L796" s="21"/>
      <c r="M796" s="28"/>
    </row>
    <row r="797" spans="1:13" ht="33" customHeight="1">
      <c r="A797" s="28"/>
      <c r="B797" s="114"/>
      <c r="C797" s="9"/>
      <c r="D797" s="18" t="s">
        <v>24</v>
      </c>
      <c r="E797" s="21">
        <f t="shared" si="298"/>
        <v>2500</v>
      </c>
      <c r="F797" s="21">
        <f t="shared" si="299"/>
        <v>0</v>
      </c>
      <c r="G797" s="21">
        <v>2500</v>
      </c>
      <c r="H797" s="21"/>
      <c r="I797" s="21">
        <v>0</v>
      </c>
      <c r="J797" s="21"/>
      <c r="K797" s="21"/>
      <c r="L797" s="21"/>
      <c r="M797" s="28"/>
    </row>
    <row r="798" spans="1:13" ht="33" customHeight="1">
      <c r="A798" s="9" t="s">
        <v>419</v>
      </c>
      <c r="B798" s="19" t="s">
        <v>420</v>
      </c>
      <c r="C798" s="9" t="s">
        <v>344</v>
      </c>
      <c r="D798" s="67" t="s">
        <v>22</v>
      </c>
      <c r="E798" s="21">
        <v>1721.22</v>
      </c>
      <c r="F798" s="21">
        <v>760.916</v>
      </c>
      <c r="G798" s="21">
        <v>1549.096</v>
      </c>
      <c r="H798" s="21">
        <v>584.785</v>
      </c>
      <c r="I798" s="21">
        <v>172.124</v>
      </c>
      <c r="J798" s="21">
        <v>176.131</v>
      </c>
      <c r="K798" s="21">
        <v>0</v>
      </c>
      <c r="L798" s="21">
        <v>0</v>
      </c>
      <c r="M798" s="9" t="s">
        <v>421</v>
      </c>
    </row>
    <row r="799" spans="1:13" ht="33" customHeight="1">
      <c r="A799" s="9"/>
      <c r="B799" s="19"/>
      <c r="C799" s="9"/>
      <c r="D799" s="18" t="s">
        <v>23</v>
      </c>
      <c r="E799" s="21">
        <v>0</v>
      </c>
      <c r="F799" s="21">
        <v>0</v>
      </c>
      <c r="G799" s="21">
        <v>0</v>
      </c>
      <c r="H799" s="21">
        <v>0</v>
      </c>
      <c r="I799" s="21">
        <v>0</v>
      </c>
      <c r="J799" s="21">
        <v>0</v>
      </c>
      <c r="K799" s="21">
        <v>0</v>
      </c>
      <c r="L799" s="21">
        <v>0</v>
      </c>
      <c r="M799" s="9"/>
    </row>
    <row r="800" spans="1:13" ht="33" customHeight="1">
      <c r="A800" s="9"/>
      <c r="B800" s="19"/>
      <c r="C800" s="9"/>
      <c r="D800" s="18" t="s">
        <v>24</v>
      </c>
      <c r="E800" s="21">
        <v>1721.22</v>
      </c>
      <c r="F800" s="21">
        <v>760.916</v>
      </c>
      <c r="G800" s="21">
        <v>1549.096</v>
      </c>
      <c r="H800" s="21">
        <v>584.785</v>
      </c>
      <c r="I800" s="21">
        <v>172.124</v>
      </c>
      <c r="J800" s="21">
        <v>176.131</v>
      </c>
      <c r="K800" s="21">
        <v>0</v>
      </c>
      <c r="L800" s="21">
        <v>0</v>
      </c>
      <c r="M800" s="9"/>
    </row>
    <row r="801" spans="1:13" ht="33" customHeight="1">
      <c r="A801" s="9"/>
      <c r="B801" s="120" t="s">
        <v>422</v>
      </c>
      <c r="C801" s="21" t="s">
        <v>254</v>
      </c>
      <c r="D801" s="21" t="s">
        <v>241</v>
      </c>
      <c r="E801" s="21">
        <f>SUM(F801:I801)</f>
        <v>100</v>
      </c>
      <c r="F801" s="21">
        <v>0</v>
      </c>
      <c r="G801" s="21"/>
      <c r="H801" s="21">
        <v>0</v>
      </c>
      <c r="I801" s="21">
        <f>SUM(I802:I803)</f>
        <v>100</v>
      </c>
      <c r="J801" s="21">
        <v>0</v>
      </c>
      <c r="K801" s="21"/>
      <c r="L801" s="21"/>
      <c r="M801" s="18"/>
    </row>
    <row r="802" spans="1:13" ht="33" customHeight="1">
      <c r="A802" s="9"/>
      <c r="B802" s="120"/>
      <c r="C802" s="21"/>
      <c r="D802" s="21">
        <v>2013</v>
      </c>
      <c r="E802" s="21"/>
      <c r="F802" s="21">
        <v>0</v>
      </c>
      <c r="G802" s="21"/>
      <c r="H802" s="21">
        <v>0</v>
      </c>
      <c r="I802" s="21"/>
      <c r="J802" s="21">
        <v>0</v>
      </c>
      <c r="K802" s="21"/>
      <c r="L802" s="21"/>
      <c r="M802" s="18"/>
    </row>
    <row r="803" spans="1:13" ht="33" customHeight="1">
      <c r="A803" s="28" t="s">
        <v>423</v>
      </c>
      <c r="B803" s="120"/>
      <c r="C803" s="21"/>
      <c r="D803" s="21">
        <v>2014</v>
      </c>
      <c r="E803" s="21">
        <f>SUM(F803:I803)</f>
        <v>100</v>
      </c>
      <c r="F803" s="21">
        <v>0</v>
      </c>
      <c r="G803" s="21"/>
      <c r="H803" s="21">
        <v>0</v>
      </c>
      <c r="I803" s="21">
        <v>100</v>
      </c>
      <c r="J803" s="21">
        <v>0</v>
      </c>
      <c r="K803" s="21"/>
      <c r="L803" s="21"/>
      <c r="M803" s="18"/>
    </row>
    <row r="804" spans="1:13" ht="33" customHeight="1">
      <c r="A804" s="9"/>
      <c r="B804" s="120" t="s">
        <v>424</v>
      </c>
      <c r="C804" s="21" t="s">
        <v>425</v>
      </c>
      <c r="D804" s="21" t="s">
        <v>241</v>
      </c>
      <c r="E804" s="21">
        <f>SUM(E805:E807)</f>
        <v>1000</v>
      </c>
      <c r="F804" s="21">
        <f aca="true" t="shared" si="301" ref="F804:L804">SUM(F805:F807)</f>
        <v>0</v>
      </c>
      <c r="G804" s="21">
        <f t="shared" si="301"/>
        <v>0</v>
      </c>
      <c r="H804" s="21">
        <f t="shared" si="301"/>
        <v>0</v>
      </c>
      <c r="I804" s="21">
        <f t="shared" si="301"/>
        <v>1000</v>
      </c>
      <c r="J804" s="21">
        <f t="shared" si="301"/>
        <v>0</v>
      </c>
      <c r="K804" s="21">
        <f t="shared" si="301"/>
        <v>0</v>
      </c>
      <c r="L804" s="21">
        <f t="shared" si="301"/>
        <v>0</v>
      </c>
      <c r="M804" s="18"/>
    </row>
    <row r="805" spans="1:13" ht="33" customHeight="1">
      <c r="A805" s="9"/>
      <c r="B805" s="120"/>
      <c r="C805" s="21"/>
      <c r="D805" s="21">
        <v>2013</v>
      </c>
      <c r="E805" s="21">
        <v>0</v>
      </c>
      <c r="F805" s="21">
        <v>0</v>
      </c>
      <c r="G805" s="21">
        <v>0</v>
      </c>
      <c r="H805" s="21">
        <v>0</v>
      </c>
      <c r="I805" s="21">
        <v>0</v>
      </c>
      <c r="J805" s="21">
        <v>0</v>
      </c>
      <c r="K805" s="21">
        <v>0</v>
      </c>
      <c r="L805" s="21">
        <v>0</v>
      </c>
      <c r="M805" s="18"/>
    </row>
    <row r="806" spans="1:13" ht="33" customHeight="1">
      <c r="A806" s="28" t="s">
        <v>423</v>
      </c>
      <c r="B806" s="120"/>
      <c r="C806" s="21"/>
      <c r="D806" s="29">
        <v>2014</v>
      </c>
      <c r="E806" s="29">
        <v>500</v>
      </c>
      <c r="F806" s="29">
        <v>0</v>
      </c>
      <c r="G806" s="29"/>
      <c r="H806" s="29">
        <v>0</v>
      </c>
      <c r="I806" s="29">
        <v>500</v>
      </c>
      <c r="J806" s="29">
        <v>0</v>
      </c>
      <c r="K806" s="29">
        <v>0</v>
      </c>
      <c r="L806" s="29">
        <v>0</v>
      </c>
      <c r="M806" s="18"/>
    </row>
    <row r="807" spans="1:13" s="44" customFormat="1" ht="33" customHeight="1">
      <c r="A807" s="28"/>
      <c r="B807" s="120"/>
      <c r="C807" s="21"/>
      <c r="D807" s="29">
        <v>2015</v>
      </c>
      <c r="E807" s="29">
        <f>G807+I807+K807</f>
        <v>500</v>
      </c>
      <c r="F807" s="29"/>
      <c r="G807" s="29"/>
      <c r="H807" s="29"/>
      <c r="I807" s="29">
        <v>500</v>
      </c>
      <c r="J807" s="29"/>
      <c r="K807" s="29"/>
      <c r="L807" s="29"/>
      <c r="M807" s="18"/>
    </row>
    <row r="808" spans="1:13" ht="33" customHeight="1">
      <c r="A808" s="52"/>
      <c r="B808" s="120" t="s">
        <v>426</v>
      </c>
      <c r="C808" s="21" t="s">
        <v>280</v>
      </c>
      <c r="D808" s="21" t="s">
        <v>241</v>
      </c>
      <c r="E808" s="21">
        <f>SUM(E809:E811)</f>
        <v>2271.4</v>
      </c>
      <c r="F808" s="21">
        <f aca="true" t="shared" si="302" ref="F808:L808">SUM(F809:F811)</f>
        <v>0</v>
      </c>
      <c r="G808" s="21">
        <f t="shared" si="302"/>
        <v>0</v>
      </c>
      <c r="H808" s="21">
        <f t="shared" si="302"/>
        <v>0</v>
      </c>
      <c r="I808" s="21">
        <f t="shared" si="302"/>
        <v>0</v>
      </c>
      <c r="J808" s="21">
        <f t="shared" si="302"/>
        <v>0</v>
      </c>
      <c r="K808" s="21">
        <f t="shared" si="302"/>
        <v>2271.4</v>
      </c>
      <c r="L808" s="21">
        <f t="shared" si="302"/>
        <v>0</v>
      </c>
      <c r="M808" s="18"/>
    </row>
    <row r="809" spans="1:13" ht="33" customHeight="1">
      <c r="A809" s="52"/>
      <c r="B809" s="120"/>
      <c r="C809" s="21"/>
      <c r="D809" s="21">
        <v>2013</v>
      </c>
      <c r="E809" s="21">
        <v>0</v>
      </c>
      <c r="F809" s="21">
        <v>0</v>
      </c>
      <c r="G809" s="21">
        <v>0</v>
      </c>
      <c r="H809" s="21">
        <v>0</v>
      </c>
      <c r="I809" s="21">
        <v>0</v>
      </c>
      <c r="J809" s="21">
        <v>0</v>
      </c>
      <c r="K809" s="21">
        <v>0</v>
      </c>
      <c r="L809" s="21">
        <v>0</v>
      </c>
      <c r="M809" s="18"/>
    </row>
    <row r="810" spans="1:13" ht="33" customHeight="1">
      <c r="A810" s="52"/>
      <c r="B810" s="120"/>
      <c r="C810" s="21"/>
      <c r="D810" s="21">
        <v>2014</v>
      </c>
      <c r="E810" s="21">
        <v>1916.4</v>
      </c>
      <c r="F810" s="21">
        <v>0</v>
      </c>
      <c r="G810" s="21"/>
      <c r="H810" s="21">
        <v>0</v>
      </c>
      <c r="I810" s="21">
        <v>0</v>
      </c>
      <c r="J810" s="21">
        <v>0</v>
      </c>
      <c r="K810" s="21">
        <v>1916.4</v>
      </c>
      <c r="L810" s="21">
        <v>0</v>
      </c>
      <c r="M810" s="18"/>
    </row>
    <row r="811" spans="1:13" s="44" customFormat="1" ht="33" customHeight="1">
      <c r="A811" s="52"/>
      <c r="B811" s="120"/>
      <c r="C811" s="21"/>
      <c r="D811" s="21">
        <v>2015</v>
      </c>
      <c r="E811" s="21">
        <f>G811+I811+K811</f>
        <v>355</v>
      </c>
      <c r="F811" s="21"/>
      <c r="G811" s="21"/>
      <c r="H811" s="21"/>
      <c r="I811" s="21"/>
      <c r="J811" s="21"/>
      <c r="K811" s="21">
        <v>355</v>
      </c>
      <c r="L811" s="21"/>
      <c r="M811" s="18"/>
    </row>
    <row r="812" spans="1:13" ht="33" customHeight="1">
      <c r="A812" s="52"/>
      <c r="B812" s="120" t="s">
        <v>427</v>
      </c>
      <c r="C812" s="21" t="s">
        <v>280</v>
      </c>
      <c r="D812" s="21" t="s">
        <v>241</v>
      </c>
      <c r="E812" s="21">
        <f>SUM(E813:E815)</f>
        <v>601.38</v>
      </c>
      <c r="F812" s="21">
        <f aca="true" t="shared" si="303" ref="F812:L812">SUM(F813:F815)</f>
        <v>0</v>
      </c>
      <c r="G812" s="21">
        <f t="shared" si="303"/>
        <v>0</v>
      </c>
      <c r="H812" s="21">
        <f t="shared" si="303"/>
        <v>0</v>
      </c>
      <c r="I812" s="21">
        <f t="shared" si="303"/>
        <v>0</v>
      </c>
      <c r="J812" s="21">
        <f t="shared" si="303"/>
        <v>0</v>
      </c>
      <c r="K812" s="21">
        <f t="shared" si="303"/>
        <v>601.38</v>
      </c>
      <c r="L812" s="21">
        <f t="shared" si="303"/>
        <v>0</v>
      </c>
      <c r="M812" s="18"/>
    </row>
    <row r="813" spans="1:13" ht="33" customHeight="1">
      <c r="A813" s="52"/>
      <c r="B813" s="120"/>
      <c r="C813" s="21"/>
      <c r="D813" s="21">
        <v>2013</v>
      </c>
      <c r="E813" s="21">
        <v>0</v>
      </c>
      <c r="F813" s="21">
        <v>0</v>
      </c>
      <c r="G813" s="21">
        <v>0</v>
      </c>
      <c r="H813" s="21">
        <v>0</v>
      </c>
      <c r="I813" s="21">
        <v>0</v>
      </c>
      <c r="J813" s="21">
        <v>0</v>
      </c>
      <c r="K813" s="21">
        <v>0</v>
      </c>
      <c r="L813" s="21">
        <v>0</v>
      </c>
      <c r="M813" s="18"/>
    </row>
    <row r="814" spans="1:13" ht="33" customHeight="1">
      <c r="A814" s="52"/>
      <c r="B814" s="120"/>
      <c r="C814" s="21"/>
      <c r="D814" s="21">
        <v>2014</v>
      </c>
      <c r="E814" s="21">
        <v>366</v>
      </c>
      <c r="F814" s="21">
        <v>0</v>
      </c>
      <c r="G814" s="21"/>
      <c r="H814" s="21">
        <v>0</v>
      </c>
      <c r="I814" s="21">
        <v>0</v>
      </c>
      <c r="J814" s="21">
        <v>0</v>
      </c>
      <c r="K814" s="21">
        <v>366</v>
      </c>
      <c r="L814" s="21">
        <v>0</v>
      </c>
      <c r="M814" s="18"/>
    </row>
    <row r="815" spans="1:13" s="44" customFormat="1" ht="33" customHeight="1">
      <c r="A815" s="52"/>
      <c r="B815" s="120"/>
      <c r="C815" s="21"/>
      <c r="D815" s="21">
        <v>2015</v>
      </c>
      <c r="E815" s="21">
        <f>G815+I815+K815</f>
        <v>235.38</v>
      </c>
      <c r="F815" s="21"/>
      <c r="G815" s="21"/>
      <c r="H815" s="21"/>
      <c r="I815" s="21"/>
      <c r="J815" s="21"/>
      <c r="K815" s="21">
        <v>235.38</v>
      </c>
      <c r="L815" s="21"/>
      <c r="M815" s="18"/>
    </row>
    <row r="816" spans="1:13" ht="33" customHeight="1">
      <c r="A816" s="52"/>
      <c r="B816" s="187" t="s">
        <v>428</v>
      </c>
      <c r="C816" s="188" t="s">
        <v>280</v>
      </c>
      <c r="D816" s="21" t="s">
        <v>241</v>
      </c>
      <c r="E816" s="21">
        <f>G816+I816+K816</f>
        <v>1550.4</v>
      </c>
      <c r="F816" s="21">
        <v>0</v>
      </c>
      <c r="G816" s="21">
        <f>G817+G818</f>
        <v>0</v>
      </c>
      <c r="H816" s="21">
        <f>H817+H818</f>
        <v>0</v>
      </c>
      <c r="I816" s="21">
        <f>SUM(I817:I818)</f>
        <v>0</v>
      </c>
      <c r="J816" s="21">
        <f aca="true" t="shared" si="304" ref="J816:L816">SUM(J817:J818)</f>
        <v>0</v>
      </c>
      <c r="K816" s="21">
        <f t="shared" si="304"/>
        <v>1550.4</v>
      </c>
      <c r="L816" s="21">
        <f t="shared" si="304"/>
        <v>0</v>
      </c>
      <c r="M816" s="18"/>
    </row>
    <row r="817" spans="1:13" ht="33" customHeight="1">
      <c r="A817" s="52"/>
      <c r="B817" s="187"/>
      <c r="C817" s="188"/>
      <c r="D817" s="21">
        <v>2013</v>
      </c>
      <c r="E817" s="21">
        <v>0</v>
      </c>
      <c r="F817" s="21">
        <v>0</v>
      </c>
      <c r="G817" s="21">
        <v>0</v>
      </c>
      <c r="H817" s="21">
        <v>0</v>
      </c>
      <c r="I817" s="21">
        <v>0</v>
      </c>
      <c r="J817" s="21">
        <v>0</v>
      </c>
      <c r="K817" s="21">
        <v>0</v>
      </c>
      <c r="L817" s="21">
        <v>0</v>
      </c>
      <c r="M817" s="18"/>
    </row>
    <row r="818" spans="1:13" ht="33" customHeight="1">
      <c r="A818" s="52"/>
      <c r="B818" s="187"/>
      <c r="C818" s="188"/>
      <c r="D818" s="21">
        <v>2014</v>
      </c>
      <c r="E818" s="21">
        <v>1550.4</v>
      </c>
      <c r="F818" s="21">
        <v>0</v>
      </c>
      <c r="G818" s="21"/>
      <c r="H818" s="21">
        <v>0</v>
      </c>
      <c r="I818" s="21">
        <v>0</v>
      </c>
      <c r="J818" s="21">
        <v>0</v>
      </c>
      <c r="K818" s="21">
        <v>1550.4</v>
      </c>
      <c r="L818" s="21">
        <v>0</v>
      </c>
      <c r="M818" s="18"/>
    </row>
    <row r="819" spans="1:13" s="44" customFormat="1" ht="33" customHeight="1">
      <c r="A819" s="118"/>
      <c r="B819" s="187"/>
      <c r="C819" s="188"/>
      <c r="D819" s="21">
        <v>2015</v>
      </c>
      <c r="E819" s="21">
        <f>G819+I819+K819</f>
        <v>119.62</v>
      </c>
      <c r="F819" s="21"/>
      <c r="G819" s="21"/>
      <c r="H819" s="21"/>
      <c r="I819" s="21"/>
      <c r="J819" s="21"/>
      <c r="K819" s="21">
        <v>119.62</v>
      </c>
      <c r="L819" s="21"/>
      <c r="M819" s="18"/>
    </row>
    <row r="820" spans="1:13" ht="33" customHeight="1">
      <c r="A820" s="156" t="s">
        <v>429</v>
      </c>
      <c r="B820" s="156" t="s">
        <v>430</v>
      </c>
      <c r="C820" s="156" t="s">
        <v>431</v>
      </c>
      <c r="D820" s="168" t="s">
        <v>22</v>
      </c>
      <c r="E820" s="21">
        <v>1900</v>
      </c>
      <c r="F820" s="21">
        <v>1143.7</v>
      </c>
      <c r="G820" s="21">
        <f>SUM(G821:G822)</f>
        <v>1500</v>
      </c>
      <c r="H820" s="21">
        <v>878.6</v>
      </c>
      <c r="I820" s="36">
        <v>1500</v>
      </c>
      <c r="J820" s="189">
        <v>265.1</v>
      </c>
      <c r="K820" s="189"/>
      <c r="L820" s="189"/>
      <c r="M820" s="18"/>
    </row>
    <row r="821" spans="1:13" ht="33" customHeight="1">
      <c r="A821" s="156"/>
      <c r="B821" s="156"/>
      <c r="C821" s="156"/>
      <c r="D821" s="153" t="s">
        <v>23</v>
      </c>
      <c r="E821" s="21">
        <v>1900</v>
      </c>
      <c r="F821" s="21"/>
      <c r="G821" s="21">
        <v>1500</v>
      </c>
      <c r="H821" s="21">
        <v>878.6</v>
      </c>
      <c r="I821" s="21">
        <v>400</v>
      </c>
      <c r="J821" s="152">
        <v>265.1</v>
      </c>
      <c r="K821" s="152"/>
      <c r="L821" s="152"/>
      <c r="M821" s="18"/>
    </row>
    <row r="822" spans="1:13" ht="42" customHeight="1">
      <c r="A822" s="156"/>
      <c r="B822" s="156"/>
      <c r="C822" s="156"/>
      <c r="D822" s="157" t="s">
        <v>24</v>
      </c>
      <c r="E822" s="21"/>
      <c r="F822" s="21"/>
      <c r="G822" s="21"/>
      <c r="H822" s="21"/>
      <c r="I822" s="21"/>
      <c r="J822" s="152"/>
      <c r="K822" s="152"/>
      <c r="L822" s="158"/>
      <c r="M822" s="18"/>
    </row>
    <row r="823" spans="1:13" ht="33" customHeight="1">
      <c r="A823" s="156"/>
      <c r="B823" s="190" t="s">
        <v>432</v>
      </c>
      <c r="C823" s="156" t="s">
        <v>285</v>
      </c>
      <c r="D823" s="151" t="s">
        <v>22</v>
      </c>
      <c r="E823" s="21">
        <v>2988.18</v>
      </c>
      <c r="F823" s="21">
        <v>2311.2</v>
      </c>
      <c r="G823" s="21">
        <v>2738.18</v>
      </c>
      <c r="H823" s="21">
        <v>2023.6</v>
      </c>
      <c r="I823" s="21">
        <v>250</v>
      </c>
      <c r="J823" s="152">
        <v>287.6</v>
      </c>
      <c r="K823" s="191">
        <v>0</v>
      </c>
      <c r="L823" s="152">
        <v>0</v>
      </c>
      <c r="M823" s="18"/>
    </row>
    <row r="824" spans="1:13" ht="33" customHeight="1">
      <c r="A824" s="156"/>
      <c r="B824" s="190"/>
      <c r="C824" s="156"/>
      <c r="D824" s="153" t="s">
        <v>23</v>
      </c>
      <c r="E824" s="21">
        <v>0</v>
      </c>
      <c r="F824" s="21">
        <v>0</v>
      </c>
      <c r="G824" s="21">
        <v>0</v>
      </c>
      <c r="H824" s="21">
        <v>0</v>
      </c>
      <c r="I824" s="21">
        <v>0</v>
      </c>
      <c r="J824" s="21">
        <v>0</v>
      </c>
      <c r="K824" s="21">
        <v>0</v>
      </c>
      <c r="L824" s="21">
        <v>0</v>
      </c>
      <c r="M824" s="18"/>
    </row>
    <row r="825" spans="1:13" ht="69" customHeight="1">
      <c r="A825" s="156"/>
      <c r="B825" s="190"/>
      <c r="C825" s="156"/>
      <c r="D825" s="157" t="s">
        <v>24</v>
      </c>
      <c r="E825" s="21">
        <v>2988.18</v>
      </c>
      <c r="F825" s="21">
        <v>2311.2</v>
      </c>
      <c r="G825" s="21">
        <v>2738.18</v>
      </c>
      <c r="H825" s="21">
        <v>2023.6</v>
      </c>
      <c r="I825" s="21">
        <v>250</v>
      </c>
      <c r="J825" s="152">
        <v>287.6</v>
      </c>
      <c r="K825" s="191">
        <v>0</v>
      </c>
      <c r="L825" s="152">
        <v>0</v>
      </c>
      <c r="M825" s="18"/>
    </row>
    <row r="826" spans="1:13" ht="52.5" customHeight="1">
      <c r="A826" s="156"/>
      <c r="B826" s="190" t="s">
        <v>433</v>
      </c>
      <c r="C826" s="156" t="s">
        <v>285</v>
      </c>
      <c r="D826" s="151" t="s">
        <v>22</v>
      </c>
      <c r="E826" s="21">
        <v>2050</v>
      </c>
      <c r="F826" s="21">
        <v>0</v>
      </c>
      <c r="G826" s="21">
        <v>1370</v>
      </c>
      <c r="H826" s="21">
        <v>0</v>
      </c>
      <c r="I826" s="21">
        <v>680</v>
      </c>
      <c r="J826" s="152">
        <v>0</v>
      </c>
      <c r="K826" s="191">
        <v>0</v>
      </c>
      <c r="L826" s="152">
        <v>0</v>
      </c>
      <c r="M826" s="18"/>
    </row>
    <row r="827" spans="1:13" ht="33" customHeight="1">
      <c r="A827" s="156"/>
      <c r="B827" s="190"/>
      <c r="C827" s="156"/>
      <c r="D827" s="153" t="s">
        <v>23</v>
      </c>
      <c r="E827" s="21">
        <v>0</v>
      </c>
      <c r="F827" s="21">
        <v>0</v>
      </c>
      <c r="G827" s="21">
        <v>0</v>
      </c>
      <c r="H827" s="21">
        <v>0</v>
      </c>
      <c r="I827" s="21">
        <v>0</v>
      </c>
      <c r="J827" s="21">
        <v>0</v>
      </c>
      <c r="K827" s="21">
        <v>0</v>
      </c>
      <c r="L827" s="21">
        <v>0</v>
      </c>
      <c r="M827" s="18"/>
    </row>
    <row r="828" spans="1:13" ht="58.5" customHeight="1">
      <c r="A828" s="156"/>
      <c r="B828" s="190"/>
      <c r="C828" s="156"/>
      <c r="D828" s="157" t="s">
        <v>24</v>
      </c>
      <c r="E828" s="21">
        <v>2050</v>
      </c>
      <c r="F828" s="21">
        <v>0</v>
      </c>
      <c r="G828" s="21">
        <v>1370</v>
      </c>
      <c r="H828" s="21">
        <v>0</v>
      </c>
      <c r="I828" s="21">
        <v>680</v>
      </c>
      <c r="J828" s="152">
        <v>0</v>
      </c>
      <c r="K828" s="191">
        <v>0</v>
      </c>
      <c r="L828" s="152">
        <v>0</v>
      </c>
      <c r="M828" s="18"/>
    </row>
    <row r="829" spans="1:13" ht="33" customHeight="1">
      <c r="A829" s="156"/>
      <c r="B829" s="190" t="s">
        <v>434</v>
      </c>
      <c r="C829" s="156" t="s">
        <v>285</v>
      </c>
      <c r="D829" s="151" t="s">
        <v>22</v>
      </c>
      <c r="E829" s="21">
        <v>533</v>
      </c>
      <c r="F829" s="21">
        <v>0</v>
      </c>
      <c r="G829" s="21">
        <v>468</v>
      </c>
      <c r="H829" s="21">
        <v>0</v>
      </c>
      <c r="I829" s="21">
        <v>65</v>
      </c>
      <c r="J829" s="152">
        <v>0</v>
      </c>
      <c r="K829" s="191">
        <v>0</v>
      </c>
      <c r="L829" s="152">
        <v>0</v>
      </c>
      <c r="M829" s="18"/>
    </row>
    <row r="830" spans="1:13" ht="33" customHeight="1">
      <c r="A830" s="156"/>
      <c r="B830" s="190"/>
      <c r="C830" s="156"/>
      <c r="D830" s="153" t="s">
        <v>23</v>
      </c>
      <c r="E830" s="21">
        <v>0</v>
      </c>
      <c r="F830" s="21">
        <v>0</v>
      </c>
      <c r="G830" s="21">
        <v>0</v>
      </c>
      <c r="H830" s="21">
        <v>0</v>
      </c>
      <c r="I830" s="21">
        <v>0</v>
      </c>
      <c r="J830" s="21">
        <v>0</v>
      </c>
      <c r="K830" s="21">
        <v>0</v>
      </c>
      <c r="L830" s="21">
        <v>0</v>
      </c>
      <c r="M830" s="18"/>
    </row>
    <row r="831" spans="1:13" ht="84" customHeight="1">
      <c r="A831" s="156"/>
      <c r="B831" s="190"/>
      <c r="C831" s="156"/>
      <c r="D831" s="157" t="s">
        <v>24</v>
      </c>
      <c r="E831" s="21">
        <v>533</v>
      </c>
      <c r="F831" s="21">
        <v>0</v>
      </c>
      <c r="G831" s="21">
        <v>468</v>
      </c>
      <c r="H831" s="21">
        <v>0</v>
      </c>
      <c r="I831" s="21">
        <v>65</v>
      </c>
      <c r="J831" s="152">
        <v>0</v>
      </c>
      <c r="K831" s="191">
        <v>0</v>
      </c>
      <c r="L831" s="152">
        <v>0</v>
      </c>
      <c r="M831" s="18"/>
    </row>
    <row r="832" spans="1:13" s="11" customFormat="1" ht="33" customHeight="1">
      <c r="A832" s="7" t="s">
        <v>119</v>
      </c>
      <c r="B832" s="7"/>
      <c r="C832" s="7"/>
      <c r="D832" s="67" t="s">
        <v>22</v>
      </c>
      <c r="E832" s="16">
        <f aca="true" t="shared" si="305" ref="E832:E892">G832+I832+K832</f>
        <v>176776.6</v>
      </c>
      <c r="F832" s="16">
        <f aca="true" t="shared" si="306" ref="F832:F892">H832+J832+L832</f>
        <v>1787.3852200000001</v>
      </c>
      <c r="G832" s="16">
        <f aca="true" t="shared" si="307" ref="G832:L832">G833+G834</f>
        <v>166000</v>
      </c>
      <c r="H832" s="16">
        <f t="shared" si="307"/>
        <v>1420.4515000000001</v>
      </c>
      <c r="I832" s="16">
        <f t="shared" si="307"/>
        <v>10776.6</v>
      </c>
      <c r="J832" s="16">
        <f t="shared" si="307"/>
        <v>366.93372</v>
      </c>
      <c r="K832" s="16">
        <f t="shared" si="307"/>
        <v>0</v>
      </c>
      <c r="L832" s="16">
        <f t="shared" si="307"/>
        <v>0</v>
      </c>
      <c r="M832" s="7"/>
    </row>
    <row r="833" spans="1:13" ht="45.75" customHeight="1">
      <c r="A833" s="7"/>
      <c r="B833" s="7"/>
      <c r="C833" s="7"/>
      <c r="D833" s="67" t="s">
        <v>23</v>
      </c>
      <c r="E833" s="16">
        <f t="shared" si="305"/>
        <v>36400</v>
      </c>
      <c r="F833" s="16">
        <f t="shared" si="306"/>
        <v>0</v>
      </c>
      <c r="G833" s="16">
        <f aca="true" t="shared" si="308" ref="G833:L833">G837+G841+G845+G848+G851</f>
        <v>30000</v>
      </c>
      <c r="H833" s="16">
        <f t="shared" si="308"/>
        <v>0</v>
      </c>
      <c r="I833" s="16">
        <f t="shared" si="308"/>
        <v>6400</v>
      </c>
      <c r="J833" s="16">
        <f t="shared" si="308"/>
        <v>0</v>
      </c>
      <c r="K833" s="16">
        <f t="shared" si="308"/>
        <v>0</v>
      </c>
      <c r="L833" s="16">
        <f t="shared" si="308"/>
        <v>0</v>
      </c>
      <c r="M833" s="7"/>
    </row>
    <row r="834" spans="1:13" ht="45.75" customHeight="1">
      <c r="A834" s="7"/>
      <c r="B834" s="7"/>
      <c r="C834" s="7"/>
      <c r="D834" s="67" t="s">
        <v>24</v>
      </c>
      <c r="E834" s="16">
        <f t="shared" si="305"/>
        <v>140376.6</v>
      </c>
      <c r="F834" s="16">
        <f t="shared" si="306"/>
        <v>1787.3852200000001</v>
      </c>
      <c r="G834" s="16">
        <f aca="true" t="shared" si="309" ref="G834:L834">G838+G842+G846+G849+G853+G857</f>
        <v>136000</v>
      </c>
      <c r="H834" s="16">
        <f t="shared" si="309"/>
        <v>1420.4515000000001</v>
      </c>
      <c r="I834" s="16">
        <f t="shared" si="309"/>
        <v>4376.6</v>
      </c>
      <c r="J834" s="16">
        <f t="shared" si="309"/>
        <v>366.93372</v>
      </c>
      <c r="K834" s="16">
        <f t="shared" si="309"/>
        <v>0</v>
      </c>
      <c r="L834" s="16">
        <f t="shared" si="309"/>
        <v>0</v>
      </c>
      <c r="M834" s="7"/>
    </row>
    <row r="835" spans="1:13" s="38" customFormat="1" ht="45.75" customHeight="1">
      <c r="A835" s="7"/>
      <c r="B835" s="7"/>
      <c r="C835" s="7"/>
      <c r="D835" s="67" t="s">
        <v>25</v>
      </c>
      <c r="E835" s="161">
        <f>G835+I835+K835</f>
        <v>172350</v>
      </c>
      <c r="F835" s="161">
        <f>H835+J835+L835</f>
        <v>56.2</v>
      </c>
      <c r="G835" s="161">
        <f>G839+G843+G850+G854+G858+G862+G864+G866+G868+G870</f>
        <v>165760</v>
      </c>
      <c r="H835" s="161">
        <f aca="true" t="shared" si="310" ref="H835:L835">H839+H843+H850+H854+H858+H862+H864+H866+H868+H870</f>
        <v>0</v>
      </c>
      <c r="I835" s="161">
        <f t="shared" si="310"/>
        <v>6590</v>
      </c>
      <c r="J835" s="161">
        <f t="shared" si="310"/>
        <v>56.2</v>
      </c>
      <c r="K835" s="161">
        <f t="shared" si="310"/>
        <v>0</v>
      </c>
      <c r="L835" s="161">
        <f t="shared" si="310"/>
        <v>0</v>
      </c>
      <c r="M835" s="7"/>
    </row>
    <row r="836" spans="1:13" ht="33" customHeight="1">
      <c r="A836" s="9" t="s">
        <v>119</v>
      </c>
      <c r="B836" s="9" t="s">
        <v>435</v>
      </c>
      <c r="C836" s="9" t="s">
        <v>280</v>
      </c>
      <c r="D836" s="67" t="s">
        <v>22</v>
      </c>
      <c r="E836" s="9">
        <f>SUM(E837:E839)</f>
        <v>202100</v>
      </c>
      <c r="F836" s="9">
        <f t="shared" si="306"/>
        <v>138.55716</v>
      </c>
      <c r="G836" s="9">
        <f aca="true" t="shared" si="311" ref="G836:L836">G837+G838</f>
        <v>97000</v>
      </c>
      <c r="H836" s="9">
        <f t="shared" si="311"/>
        <v>124.70144</v>
      </c>
      <c r="I836" s="9">
        <f t="shared" si="311"/>
        <v>2100</v>
      </c>
      <c r="J836" s="9">
        <f t="shared" si="311"/>
        <v>13.85572</v>
      </c>
      <c r="K836" s="9">
        <f t="shared" si="311"/>
        <v>0</v>
      </c>
      <c r="L836" s="9">
        <f t="shared" si="311"/>
        <v>0</v>
      </c>
      <c r="M836" s="9" t="s">
        <v>436</v>
      </c>
    </row>
    <row r="837" spans="1:13" ht="33" customHeight="1">
      <c r="A837" s="9"/>
      <c r="B837" s="9"/>
      <c r="C837" s="9"/>
      <c r="D837" s="18" t="s">
        <v>23</v>
      </c>
      <c r="E837" s="9">
        <f t="shared" si="305"/>
        <v>2100</v>
      </c>
      <c r="F837" s="9">
        <f t="shared" si="306"/>
        <v>0</v>
      </c>
      <c r="G837" s="9"/>
      <c r="H837" s="9"/>
      <c r="I837" s="9">
        <v>2100</v>
      </c>
      <c r="J837" s="9"/>
      <c r="K837" s="9"/>
      <c r="L837" s="9"/>
      <c r="M837" s="9"/>
    </row>
    <row r="838" spans="1:13" ht="55.5" customHeight="1">
      <c r="A838" s="9"/>
      <c r="B838" s="9"/>
      <c r="C838" s="9"/>
      <c r="D838" s="18" t="s">
        <v>24</v>
      </c>
      <c r="E838" s="9">
        <f t="shared" si="305"/>
        <v>97000</v>
      </c>
      <c r="F838" s="9">
        <f t="shared" si="306"/>
        <v>138.55716</v>
      </c>
      <c r="G838" s="9">
        <v>97000</v>
      </c>
      <c r="H838" s="9">
        <v>124.70144</v>
      </c>
      <c r="I838" s="9"/>
      <c r="J838" s="9">
        <v>13.85572</v>
      </c>
      <c r="K838" s="9"/>
      <c r="L838" s="9"/>
      <c r="M838" s="9"/>
    </row>
    <row r="839" spans="1:13" s="44" customFormat="1" ht="28.5" customHeight="1">
      <c r="A839" s="9"/>
      <c r="B839" s="9"/>
      <c r="C839" s="9"/>
      <c r="D839" s="18" t="s">
        <v>25</v>
      </c>
      <c r="E839" s="9">
        <f>G839+I839+K839</f>
        <v>103000</v>
      </c>
      <c r="F839" s="9"/>
      <c r="G839" s="9">
        <v>103000</v>
      </c>
      <c r="H839" s="9"/>
      <c r="I839" s="9"/>
      <c r="J839" s="9"/>
      <c r="K839" s="9"/>
      <c r="L839" s="9"/>
      <c r="M839" s="9"/>
    </row>
    <row r="840" spans="1:13" ht="33" customHeight="1">
      <c r="A840" s="9" t="s">
        <v>119</v>
      </c>
      <c r="B840" s="9" t="s">
        <v>437</v>
      </c>
      <c r="C840" s="9" t="s">
        <v>438</v>
      </c>
      <c r="D840" s="67" t="s">
        <v>22</v>
      </c>
      <c r="E840" s="9">
        <f>SUM(E841:E843)</f>
        <v>86900</v>
      </c>
      <c r="F840" s="9">
        <f aca="true" t="shared" si="312" ref="F840:L840">SUM(F841:F843)</f>
        <v>0</v>
      </c>
      <c r="G840" s="9">
        <f t="shared" si="312"/>
        <v>79000</v>
      </c>
      <c r="H840" s="9">
        <f t="shared" si="312"/>
        <v>0</v>
      </c>
      <c r="I840" s="9">
        <f t="shared" si="312"/>
        <v>7900</v>
      </c>
      <c r="J840" s="9">
        <f t="shared" si="312"/>
        <v>0</v>
      </c>
      <c r="K840" s="9">
        <f t="shared" si="312"/>
        <v>0</v>
      </c>
      <c r="L840" s="9">
        <f t="shared" si="312"/>
        <v>0</v>
      </c>
      <c r="M840" s="9"/>
    </row>
    <row r="841" spans="1:13" ht="33" customHeight="1">
      <c r="A841" s="9"/>
      <c r="B841" s="9"/>
      <c r="C841" s="9"/>
      <c r="D841" s="18" t="s">
        <v>23</v>
      </c>
      <c r="E841" s="9">
        <f t="shared" si="305"/>
        <v>0</v>
      </c>
      <c r="F841" s="9">
        <f t="shared" si="306"/>
        <v>0</v>
      </c>
      <c r="G841" s="9"/>
      <c r="H841" s="9"/>
      <c r="I841" s="9"/>
      <c r="J841" s="9"/>
      <c r="K841" s="9"/>
      <c r="L841" s="9"/>
      <c r="M841" s="9"/>
    </row>
    <row r="842" spans="1:13" ht="33" customHeight="1">
      <c r="A842" s="9"/>
      <c r="B842" s="9"/>
      <c r="C842" s="9"/>
      <c r="D842" s="18" t="s">
        <v>24</v>
      </c>
      <c r="E842" s="9">
        <f t="shared" si="305"/>
        <v>35200</v>
      </c>
      <c r="F842" s="9">
        <f t="shared" si="306"/>
        <v>0</v>
      </c>
      <c r="G842" s="9">
        <v>32000</v>
      </c>
      <c r="H842" s="9"/>
      <c r="I842" s="9">
        <v>3200</v>
      </c>
      <c r="J842" s="9"/>
      <c r="K842" s="9"/>
      <c r="L842" s="9"/>
      <c r="M842" s="9"/>
    </row>
    <row r="843" spans="1:13" s="44" customFormat="1" ht="33" customHeight="1">
      <c r="A843" s="9"/>
      <c r="B843" s="9"/>
      <c r="C843" s="9"/>
      <c r="D843" s="18" t="s">
        <v>25</v>
      </c>
      <c r="E843" s="9">
        <f>G843+I843+K843</f>
        <v>51700</v>
      </c>
      <c r="F843" s="9"/>
      <c r="G843" s="9">
        <v>47000</v>
      </c>
      <c r="H843" s="9"/>
      <c r="I843" s="9">
        <v>4700</v>
      </c>
      <c r="J843" s="9"/>
      <c r="K843" s="9"/>
      <c r="L843" s="9"/>
      <c r="M843" s="9"/>
    </row>
    <row r="844" spans="1:13" ht="33" customHeight="1">
      <c r="A844" s="9" t="s">
        <v>119</v>
      </c>
      <c r="B844" s="9" t="s">
        <v>439</v>
      </c>
      <c r="C844" s="9" t="s">
        <v>89</v>
      </c>
      <c r="D844" s="67" t="s">
        <v>22</v>
      </c>
      <c r="E844" s="9">
        <f t="shared" si="305"/>
        <v>23376.6</v>
      </c>
      <c r="F844" s="9">
        <f t="shared" si="306"/>
        <v>200</v>
      </c>
      <c r="G844" s="9">
        <f aca="true" t="shared" si="313" ref="G844:L844">G845+G846</f>
        <v>20000</v>
      </c>
      <c r="H844" s="9">
        <f t="shared" si="313"/>
        <v>0</v>
      </c>
      <c r="I844" s="9">
        <f t="shared" si="313"/>
        <v>3376.6</v>
      </c>
      <c r="J844" s="9">
        <f t="shared" si="313"/>
        <v>200</v>
      </c>
      <c r="K844" s="9">
        <f t="shared" si="313"/>
        <v>0</v>
      </c>
      <c r="L844" s="9">
        <f t="shared" si="313"/>
        <v>0</v>
      </c>
      <c r="M844" s="9" t="s">
        <v>440</v>
      </c>
    </row>
    <row r="845" spans="1:13" ht="33" customHeight="1">
      <c r="A845" s="9"/>
      <c r="B845" s="9"/>
      <c r="C845" s="9"/>
      <c r="D845" s="18" t="s">
        <v>23</v>
      </c>
      <c r="E845" s="9">
        <f t="shared" si="305"/>
        <v>23100</v>
      </c>
      <c r="F845" s="9">
        <f t="shared" si="306"/>
        <v>0</v>
      </c>
      <c r="G845" s="9">
        <v>20000</v>
      </c>
      <c r="H845" s="9"/>
      <c r="I845" s="9">
        <v>3100</v>
      </c>
      <c r="J845" s="9"/>
      <c r="K845" s="9"/>
      <c r="L845" s="9"/>
      <c r="M845" s="9"/>
    </row>
    <row r="846" spans="1:13" ht="79.5" customHeight="1">
      <c r="A846" s="9"/>
      <c r="B846" s="9"/>
      <c r="C846" s="9"/>
      <c r="D846" s="18" t="s">
        <v>24</v>
      </c>
      <c r="E846" s="9">
        <f t="shared" si="305"/>
        <v>276.6</v>
      </c>
      <c r="F846" s="9">
        <f t="shared" si="306"/>
        <v>200</v>
      </c>
      <c r="G846" s="9"/>
      <c r="H846" s="9"/>
      <c r="I846" s="9">
        <v>276.6</v>
      </c>
      <c r="J846" s="9">
        <v>200</v>
      </c>
      <c r="K846" s="9"/>
      <c r="L846" s="9"/>
      <c r="M846" s="9"/>
    </row>
    <row r="847" spans="1:13" ht="33" customHeight="1">
      <c r="A847" s="9" t="s">
        <v>119</v>
      </c>
      <c r="B847" s="9" t="s">
        <v>441</v>
      </c>
      <c r="C847" s="9" t="s">
        <v>155</v>
      </c>
      <c r="D847" s="67" t="s">
        <v>22</v>
      </c>
      <c r="E847" s="9">
        <f>SUM(E848:E850)</f>
        <v>31900</v>
      </c>
      <c r="F847" s="9">
        <f aca="true" t="shared" si="314" ref="F847:L847">SUM(F848:F850)</f>
        <v>1448.82806</v>
      </c>
      <c r="G847" s="9">
        <f t="shared" si="314"/>
        <v>29000</v>
      </c>
      <c r="H847" s="9">
        <f t="shared" si="314"/>
        <v>1295.75006</v>
      </c>
      <c r="I847" s="9">
        <f t="shared" si="314"/>
        <v>2900</v>
      </c>
      <c r="J847" s="9">
        <f t="shared" si="314"/>
        <v>153.078</v>
      </c>
      <c r="K847" s="9">
        <f t="shared" si="314"/>
        <v>0</v>
      </c>
      <c r="L847" s="9">
        <f t="shared" si="314"/>
        <v>0</v>
      </c>
      <c r="M847" s="9" t="s">
        <v>442</v>
      </c>
    </row>
    <row r="848" spans="1:13" ht="33" customHeight="1">
      <c r="A848" s="9"/>
      <c r="B848" s="9"/>
      <c r="C848" s="9"/>
      <c r="D848" s="18" t="s">
        <v>23</v>
      </c>
      <c r="E848" s="9">
        <f t="shared" si="305"/>
        <v>11000</v>
      </c>
      <c r="F848" s="9">
        <f t="shared" si="306"/>
        <v>0</v>
      </c>
      <c r="G848" s="9">
        <v>10000</v>
      </c>
      <c r="H848" s="9"/>
      <c r="I848" s="9">
        <v>1000</v>
      </c>
      <c r="J848" s="9"/>
      <c r="K848" s="9"/>
      <c r="L848" s="9"/>
      <c r="M848" s="9"/>
    </row>
    <row r="849" spans="1:13" ht="33" customHeight="1">
      <c r="A849" s="9"/>
      <c r="B849" s="9"/>
      <c r="C849" s="9"/>
      <c r="D849" s="18" t="s">
        <v>24</v>
      </c>
      <c r="E849" s="9">
        <f t="shared" si="305"/>
        <v>7700</v>
      </c>
      <c r="F849" s="9">
        <f t="shared" si="306"/>
        <v>1448.82806</v>
      </c>
      <c r="G849" s="9">
        <v>7000</v>
      </c>
      <c r="H849" s="9">
        <v>1295.75006</v>
      </c>
      <c r="I849" s="9">
        <v>700</v>
      </c>
      <c r="J849" s="9">
        <v>153.078</v>
      </c>
      <c r="K849" s="9"/>
      <c r="L849" s="9"/>
      <c r="M849" s="9"/>
    </row>
    <row r="850" spans="1:13" s="44" customFormat="1" ht="33" customHeight="1">
      <c r="A850" s="9"/>
      <c r="B850" s="9"/>
      <c r="C850" s="9"/>
      <c r="D850" s="18" t="s">
        <v>25</v>
      </c>
      <c r="E850" s="9">
        <f t="shared" si="305"/>
        <v>13200</v>
      </c>
      <c r="F850" s="9"/>
      <c r="G850" s="9">
        <v>12000</v>
      </c>
      <c r="H850" s="9"/>
      <c r="I850" s="9">
        <v>1200</v>
      </c>
      <c r="J850" s="9"/>
      <c r="K850" s="9"/>
      <c r="L850" s="9"/>
      <c r="M850" s="9"/>
    </row>
    <row r="851" spans="1:13" ht="33" customHeight="1">
      <c r="A851" s="9"/>
      <c r="B851" s="9" t="s">
        <v>443</v>
      </c>
      <c r="C851" s="9" t="s">
        <v>444</v>
      </c>
      <c r="D851" s="67" t="s">
        <v>22</v>
      </c>
      <c r="E851" s="9">
        <f>SUM(E852:E854)</f>
        <v>200</v>
      </c>
      <c r="F851" s="9">
        <f aca="true" t="shared" si="315" ref="F851:L851">SUM(F852:F854)</f>
        <v>0</v>
      </c>
      <c r="G851" s="9">
        <f t="shared" si="315"/>
        <v>0</v>
      </c>
      <c r="H851" s="9">
        <f t="shared" si="315"/>
        <v>0</v>
      </c>
      <c r="I851" s="9">
        <f t="shared" si="315"/>
        <v>200</v>
      </c>
      <c r="J851" s="9">
        <f t="shared" si="315"/>
        <v>0</v>
      </c>
      <c r="K851" s="9">
        <f t="shared" si="315"/>
        <v>0</v>
      </c>
      <c r="L851" s="9">
        <f t="shared" si="315"/>
        <v>0</v>
      </c>
      <c r="M851" s="9"/>
    </row>
    <row r="852" spans="1:13" ht="33" customHeight="1">
      <c r="A852" s="9"/>
      <c r="B852" s="9"/>
      <c r="C852" s="9"/>
      <c r="D852" s="18" t="s">
        <v>23</v>
      </c>
      <c r="E852" s="9"/>
      <c r="F852" s="9"/>
      <c r="G852" s="9"/>
      <c r="H852" s="9"/>
      <c r="I852" s="9"/>
      <c r="J852" s="9"/>
      <c r="K852" s="9"/>
      <c r="L852" s="9"/>
      <c r="M852" s="9"/>
    </row>
    <row r="853" spans="1:13" ht="33" customHeight="1">
      <c r="A853" s="9"/>
      <c r="B853" s="9"/>
      <c r="C853" s="9"/>
      <c r="D853" s="18" t="s">
        <v>24</v>
      </c>
      <c r="E853" s="9">
        <f>G853+I853+K853</f>
        <v>100</v>
      </c>
      <c r="F853" s="9"/>
      <c r="G853" s="9"/>
      <c r="H853" s="9"/>
      <c r="I853" s="9">
        <v>100</v>
      </c>
      <c r="J853" s="9"/>
      <c r="K853" s="9"/>
      <c r="L853" s="9"/>
      <c r="M853" s="9"/>
    </row>
    <row r="854" spans="1:13" s="44" customFormat="1" ht="33" customHeight="1">
      <c r="A854" s="9"/>
      <c r="B854" s="9"/>
      <c r="C854" s="9"/>
      <c r="D854" s="18" t="s">
        <v>25</v>
      </c>
      <c r="E854" s="9">
        <f>G854+I854+K854</f>
        <v>100</v>
      </c>
      <c r="F854" s="9"/>
      <c r="G854" s="9"/>
      <c r="H854" s="9"/>
      <c r="I854" s="9">
        <v>100</v>
      </c>
      <c r="J854" s="9"/>
      <c r="K854" s="9"/>
      <c r="L854" s="9"/>
      <c r="M854" s="9"/>
    </row>
    <row r="855" spans="1:13" ht="33" customHeight="1">
      <c r="A855" s="9"/>
      <c r="B855" s="9" t="s">
        <v>445</v>
      </c>
      <c r="C855" s="9" t="s">
        <v>444</v>
      </c>
      <c r="D855" s="67" t="s">
        <v>22</v>
      </c>
      <c r="E855" s="9">
        <f>SUM(E856:E858)</f>
        <v>200</v>
      </c>
      <c r="F855" s="9">
        <f aca="true" t="shared" si="316" ref="F855:L855">SUM(F856:F858)</f>
        <v>0</v>
      </c>
      <c r="G855" s="9">
        <f t="shared" si="316"/>
        <v>0</v>
      </c>
      <c r="H855" s="9">
        <f t="shared" si="316"/>
        <v>0</v>
      </c>
      <c r="I855" s="9">
        <f t="shared" si="316"/>
        <v>200</v>
      </c>
      <c r="J855" s="9">
        <f t="shared" si="316"/>
        <v>0</v>
      </c>
      <c r="K855" s="9">
        <f t="shared" si="316"/>
        <v>0</v>
      </c>
      <c r="L855" s="9">
        <f t="shared" si="316"/>
        <v>0</v>
      </c>
      <c r="M855" s="9"/>
    </row>
    <row r="856" spans="1:13" ht="33" customHeight="1">
      <c r="A856" s="9"/>
      <c r="B856" s="9"/>
      <c r="C856" s="9"/>
      <c r="D856" s="18" t="s">
        <v>23</v>
      </c>
      <c r="E856" s="9"/>
      <c r="F856" s="9"/>
      <c r="G856" s="9"/>
      <c r="H856" s="9"/>
      <c r="I856" s="9"/>
      <c r="J856" s="9"/>
      <c r="K856" s="9"/>
      <c r="L856" s="9"/>
      <c r="M856" s="9"/>
    </row>
    <row r="857" spans="1:13" ht="33" customHeight="1">
      <c r="A857" s="9"/>
      <c r="B857" s="9"/>
      <c r="C857" s="9"/>
      <c r="D857" s="18" t="s">
        <v>24</v>
      </c>
      <c r="E857" s="9">
        <f>G857+I857+K857</f>
        <v>100</v>
      </c>
      <c r="F857" s="9"/>
      <c r="G857" s="9"/>
      <c r="H857" s="9"/>
      <c r="I857" s="9">
        <v>100</v>
      </c>
      <c r="J857" s="9"/>
      <c r="K857" s="9"/>
      <c r="L857" s="9"/>
      <c r="M857" s="9"/>
    </row>
    <row r="858" spans="1:13" s="44" customFormat="1" ht="33" customHeight="1">
      <c r="A858" s="9"/>
      <c r="B858" s="9"/>
      <c r="C858" s="9"/>
      <c r="D858" s="18" t="s">
        <v>25</v>
      </c>
      <c r="E858" s="9">
        <f>G858+I858+K858</f>
        <v>100</v>
      </c>
      <c r="F858" s="9"/>
      <c r="G858" s="9"/>
      <c r="H858" s="9"/>
      <c r="I858" s="9">
        <v>100</v>
      </c>
      <c r="J858" s="9"/>
      <c r="K858" s="9"/>
      <c r="L858" s="9"/>
      <c r="M858" s="9"/>
    </row>
    <row r="859" spans="1:13" ht="33" customHeight="1">
      <c r="A859" s="9"/>
      <c r="B859" s="192" t="s">
        <v>446</v>
      </c>
      <c r="C859" s="9" t="s">
        <v>447</v>
      </c>
      <c r="D859" s="67" t="s">
        <v>22</v>
      </c>
      <c r="E859" s="9">
        <f>SUM(E860:E862)</f>
        <v>2850</v>
      </c>
      <c r="F859" s="9">
        <f aca="true" t="shared" si="317" ref="F859">SUM(F860:F862)</f>
        <v>0</v>
      </c>
      <c r="G859" s="9">
        <f aca="true" t="shared" si="318" ref="G859">SUM(G860:G862)</f>
        <v>2500</v>
      </c>
      <c r="H859" s="9">
        <f aca="true" t="shared" si="319" ref="H859">SUM(H860:H862)</f>
        <v>0</v>
      </c>
      <c r="I859" s="9">
        <f aca="true" t="shared" si="320" ref="I859">SUM(I860:I862)</f>
        <v>350</v>
      </c>
      <c r="J859" s="9">
        <f aca="true" t="shared" si="321" ref="J859">SUM(J860:J862)</f>
        <v>0</v>
      </c>
      <c r="K859" s="9">
        <f aca="true" t="shared" si="322" ref="K859">SUM(K860:K862)</f>
        <v>0</v>
      </c>
      <c r="L859" s="9">
        <f aca="true" t="shared" si="323" ref="L859">SUM(L860:L862)</f>
        <v>0</v>
      </c>
      <c r="M859" s="9"/>
    </row>
    <row r="860" spans="1:13" ht="33" customHeight="1">
      <c r="A860" s="9"/>
      <c r="B860" s="192"/>
      <c r="C860" s="9"/>
      <c r="D860" s="18" t="s">
        <v>23</v>
      </c>
      <c r="E860" s="9"/>
      <c r="F860" s="9"/>
      <c r="G860" s="9"/>
      <c r="H860" s="9"/>
      <c r="I860" s="9"/>
      <c r="J860" s="9"/>
      <c r="K860" s="9"/>
      <c r="L860" s="9"/>
      <c r="M860" s="9"/>
    </row>
    <row r="861" spans="1:13" ht="33" customHeight="1">
      <c r="A861" s="9"/>
      <c r="B861" s="192"/>
      <c r="C861" s="9"/>
      <c r="D861" s="18" t="s">
        <v>24</v>
      </c>
      <c r="E861" s="9">
        <f>G861+I861+K861</f>
        <v>100</v>
      </c>
      <c r="F861" s="9"/>
      <c r="G861" s="9"/>
      <c r="H861" s="9"/>
      <c r="I861" s="9">
        <v>100</v>
      </c>
      <c r="J861" s="9"/>
      <c r="K861" s="9"/>
      <c r="L861" s="9"/>
      <c r="M861" s="9"/>
    </row>
    <row r="862" spans="1:13" s="44" customFormat="1" ht="33" customHeight="1">
      <c r="A862" s="9"/>
      <c r="B862" s="192"/>
      <c r="C862" s="9"/>
      <c r="D862" s="18" t="s">
        <v>25</v>
      </c>
      <c r="E862" s="9">
        <f>G862+I862+K862</f>
        <v>2750</v>
      </c>
      <c r="F862" s="9"/>
      <c r="G862" s="9">
        <v>2500</v>
      </c>
      <c r="H862" s="9"/>
      <c r="I862" s="9">
        <v>250</v>
      </c>
      <c r="J862" s="9"/>
      <c r="K862" s="9"/>
      <c r="L862" s="9"/>
      <c r="M862" s="9"/>
    </row>
    <row r="863" spans="1:13" s="44" customFormat="1" ht="33" customHeight="1">
      <c r="A863" s="9"/>
      <c r="B863" s="132" t="s">
        <v>426</v>
      </c>
      <c r="C863" s="9" t="s">
        <v>448</v>
      </c>
      <c r="D863" s="67" t="s">
        <v>22</v>
      </c>
      <c r="E863" s="9">
        <f aca="true" t="shared" si="324" ref="E863:L863">SUM(E864:E864)</f>
        <v>700</v>
      </c>
      <c r="F863" s="9">
        <f t="shared" si="324"/>
        <v>0</v>
      </c>
      <c r="G863" s="9">
        <f t="shared" si="324"/>
        <v>630</v>
      </c>
      <c r="H863" s="9">
        <f t="shared" si="324"/>
        <v>0</v>
      </c>
      <c r="I863" s="9">
        <f t="shared" si="324"/>
        <v>70</v>
      </c>
      <c r="J863" s="9">
        <f t="shared" si="324"/>
        <v>0</v>
      </c>
      <c r="K863" s="9">
        <f t="shared" si="324"/>
        <v>0</v>
      </c>
      <c r="L863" s="9">
        <f t="shared" si="324"/>
        <v>0</v>
      </c>
      <c r="M863" s="9"/>
    </row>
    <row r="864" spans="1:13" s="44" customFormat="1" ht="33" customHeight="1">
      <c r="A864" s="9"/>
      <c r="B864" s="132"/>
      <c r="C864" s="9"/>
      <c r="D864" s="18" t="s">
        <v>25</v>
      </c>
      <c r="E864" s="9">
        <f>G864+I864+K864</f>
        <v>700</v>
      </c>
      <c r="F864" s="9"/>
      <c r="G864" s="9">
        <v>630</v>
      </c>
      <c r="H864" s="9"/>
      <c r="I864" s="9">
        <v>70</v>
      </c>
      <c r="J864" s="9"/>
      <c r="K864" s="9"/>
      <c r="L864" s="9"/>
      <c r="M864" s="9"/>
    </row>
    <row r="865" spans="1:13" s="44" customFormat="1" ht="33" customHeight="1">
      <c r="A865" s="9"/>
      <c r="B865" s="132" t="s">
        <v>426</v>
      </c>
      <c r="C865" s="9" t="s">
        <v>449</v>
      </c>
      <c r="D865" s="67" t="s">
        <v>22</v>
      </c>
      <c r="E865" s="9">
        <f aca="true" t="shared" si="325" ref="E865:L865">SUM(E866:E866)</f>
        <v>700</v>
      </c>
      <c r="F865" s="9">
        <f t="shared" si="325"/>
        <v>0</v>
      </c>
      <c r="G865" s="9">
        <f t="shared" si="325"/>
        <v>630</v>
      </c>
      <c r="H865" s="9">
        <f t="shared" si="325"/>
        <v>0</v>
      </c>
      <c r="I865" s="9">
        <f t="shared" si="325"/>
        <v>70</v>
      </c>
      <c r="J865" s="9">
        <f t="shared" si="325"/>
        <v>0</v>
      </c>
      <c r="K865" s="9">
        <f t="shared" si="325"/>
        <v>0</v>
      </c>
      <c r="L865" s="9">
        <f t="shared" si="325"/>
        <v>0</v>
      </c>
      <c r="M865" s="9"/>
    </row>
    <row r="866" spans="1:13" s="44" customFormat="1" ht="33" customHeight="1">
      <c r="A866" s="9"/>
      <c r="B866" s="132"/>
      <c r="C866" s="9"/>
      <c r="D866" s="18" t="s">
        <v>25</v>
      </c>
      <c r="E866" s="9">
        <f>G866+I866+K866</f>
        <v>700</v>
      </c>
      <c r="F866" s="9"/>
      <c r="G866" s="9">
        <v>630</v>
      </c>
      <c r="H866" s="9"/>
      <c r="I866" s="9">
        <v>70</v>
      </c>
      <c r="J866" s="9"/>
      <c r="K866" s="9"/>
      <c r="L866" s="9"/>
      <c r="M866" s="9"/>
    </row>
    <row r="867" spans="1:13" s="44" customFormat="1" ht="33" customHeight="1">
      <c r="A867" s="9"/>
      <c r="B867" s="193" t="s">
        <v>450</v>
      </c>
      <c r="C867" s="132" t="s">
        <v>451</v>
      </c>
      <c r="D867" s="131" t="s">
        <v>22</v>
      </c>
      <c r="E867" s="138">
        <f>E868</f>
        <v>50</v>
      </c>
      <c r="F867" s="138">
        <f aca="true" t="shared" si="326" ref="F867:K867">F868</f>
        <v>0</v>
      </c>
      <c r="G867" s="138">
        <f t="shared" si="326"/>
        <v>0</v>
      </c>
      <c r="H867" s="138">
        <f t="shared" si="326"/>
        <v>0</v>
      </c>
      <c r="I867" s="138">
        <f t="shared" si="326"/>
        <v>50</v>
      </c>
      <c r="J867" s="138">
        <f t="shared" si="326"/>
        <v>0</v>
      </c>
      <c r="K867" s="138">
        <f t="shared" si="326"/>
        <v>0</v>
      </c>
      <c r="L867" s="138">
        <f>L868</f>
        <v>0</v>
      </c>
      <c r="M867" s="9"/>
    </row>
    <row r="868" spans="1:13" s="44" customFormat="1" ht="41.25" customHeight="1">
      <c r="A868" s="9"/>
      <c r="B868" s="193"/>
      <c r="C868" s="132"/>
      <c r="D868" s="131">
        <v>2015</v>
      </c>
      <c r="E868" s="138">
        <f>G868+I868+K868</f>
        <v>50</v>
      </c>
      <c r="F868" s="131">
        <v>0</v>
      </c>
      <c r="G868" s="138">
        <v>0</v>
      </c>
      <c r="H868" s="131">
        <v>0</v>
      </c>
      <c r="I868" s="138">
        <v>50</v>
      </c>
      <c r="J868" s="131">
        <v>0</v>
      </c>
      <c r="K868" s="131">
        <v>0</v>
      </c>
      <c r="L868" s="129">
        <v>0</v>
      </c>
      <c r="M868" s="9"/>
    </row>
    <row r="869" spans="1:13" s="44" customFormat="1" ht="33" customHeight="1">
      <c r="A869" s="9"/>
      <c r="B869" s="146" t="s">
        <v>452</v>
      </c>
      <c r="C869" s="132" t="s">
        <v>451</v>
      </c>
      <c r="D869" s="131" t="s">
        <v>22</v>
      </c>
      <c r="E869" s="138">
        <f>E870</f>
        <v>50</v>
      </c>
      <c r="F869" s="138">
        <f aca="true" t="shared" si="327" ref="F869:L869">F870</f>
        <v>56.2</v>
      </c>
      <c r="G869" s="138">
        <f t="shared" si="327"/>
        <v>0</v>
      </c>
      <c r="H869" s="138">
        <f t="shared" si="327"/>
        <v>0</v>
      </c>
      <c r="I869" s="138">
        <f t="shared" si="327"/>
        <v>50</v>
      </c>
      <c r="J869" s="138">
        <f t="shared" si="327"/>
        <v>56.2</v>
      </c>
      <c r="K869" s="138">
        <f t="shared" si="327"/>
        <v>0</v>
      </c>
      <c r="L869" s="138">
        <f t="shared" si="327"/>
        <v>0</v>
      </c>
      <c r="M869" s="9"/>
    </row>
    <row r="870" spans="1:13" s="44" customFormat="1" ht="51" customHeight="1">
      <c r="A870" s="9"/>
      <c r="B870" s="146"/>
      <c r="C870" s="132"/>
      <c r="D870" s="131">
        <v>2015</v>
      </c>
      <c r="E870" s="138">
        <f>G870+I870+K870</f>
        <v>50</v>
      </c>
      <c r="F870" s="131">
        <f>H870+J870+L870</f>
        <v>56.2</v>
      </c>
      <c r="G870" s="138">
        <v>0</v>
      </c>
      <c r="H870" s="131">
        <v>0</v>
      </c>
      <c r="I870" s="138">
        <v>50</v>
      </c>
      <c r="J870" s="131">
        <v>56.2</v>
      </c>
      <c r="K870" s="131">
        <v>0</v>
      </c>
      <c r="L870" s="129">
        <v>0</v>
      </c>
      <c r="M870" s="9"/>
    </row>
    <row r="871" spans="1:13" ht="33" customHeight="1">
      <c r="A871" s="9" t="s">
        <v>119</v>
      </c>
      <c r="B871" s="7" t="s">
        <v>453</v>
      </c>
      <c r="C871" s="7"/>
      <c r="D871" s="15" t="s">
        <v>22</v>
      </c>
      <c r="E871" s="16">
        <f>SUM(E872:E874)</f>
        <v>39976</v>
      </c>
      <c r="F871" s="16">
        <f aca="true" t="shared" si="328" ref="F871:L871">SUM(F872:F874)</f>
        <v>5486.880739999999</v>
      </c>
      <c r="G871" s="16">
        <f t="shared" si="328"/>
        <v>36076</v>
      </c>
      <c r="H871" s="16">
        <f t="shared" si="328"/>
        <v>4620.8063999999995</v>
      </c>
      <c r="I871" s="16">
        <f t="shared" si="328"/>
        <v>3900</v>
      </c>
      <c r="J871" s="16">
        <f t="shared" si="328"/>
        <v>866.07434</v>
      </c>
      <c r="K871" s="16">
        <f t="shared" si="328"/>
        <v>0</v>
      </c>
      <c r="L871" s="16">
        <f t="shared" si="328"/>
        <v>0</v>
      </c>
      <c r="M871" s="7"/>
    </row>
    <row r="872" spans="1:13" ht="33" customHeight="1">
      <c r="A872" s="9"/>
      <c r="B872" s="7"/>
      <c r="C872" s="7"/>
      <c r="D872" s="15" t="s">
        <v>23</v>
      </c>
      <c r="E872" s="16">
        <f t="shared" si="305"/>
        <v>4726</v>
      </c>
      <c r="F872" s="16">
        <f t="shared" si="306"/>
        <v>0</v>
      </c>
      <c r="G872" s="16">
        <f aca="true" t="shared" si="329" ref="G872:L873">G876+G879+G882+G885+G888+G891</f>
        <v>4276</v>
      </c>
      <c r="H872" s="16">
        <f t="shared" si="329"/>
        <v>0</v>
      </c>
      <c r="I872" s="16">
        <f t="shared" si="329"/>
        <v>450</v>
      </c>
      <c r="J872" s="16">
        <f t="shared" si="329"/>
        <v>0</v>
      </c>
      <c r="K872" s="16">
        <f t="shared" si="329"/>
        <v>0</v>
      </c>
      <c r="L872" s="16">
        <f t="shared" si="329"/>
        <v>0</v>
      </c>
      <c r="M872" s="7"/>
    </row>
    <row r="873" spans="1:13" ht="33" customHeight="1">
      <c r="A873" s="9"/>
      <c r="B873" s="7"/>
      <c r="C873" s="7"/>
      <c r="D873" s="15" t="s">
        <v>24</v>
      </c>
      <c r="E873" s="16">
        <f t="shared" si="305"/>
        <v>10100</v>
      </c>
      <c r="F873" s="16">
        <f t="shared" si="306"/>
        <v>5246.480739999999</v>
      </c>
      <c r="G873" s="16">
        <f t="shared" si="329"/>
        <v>9100</v>
      </c>
      <c r="H873" s="16">
        <f t="shared" si="329"/>
        <v>4620.8063999999995</v>
      </c>
      <c r="I873" s="16">
        <f t="shared" si="329"/>
        <v>1000</v>
      </c>
      <c r="J873" s="16">
        <f t="shared" si="329"/>
        <v>625.67434</v>
      </c>
      <c r="K873" s="16">
        <f t="shared" si="329"/>
        <v>0</v>
      </c>
      <c r="L873" s="16">
        <f t="shared" si="329"/>
        <v>0</v>
      </c>
      <c r="M873" s="7"/>
    </row>
    <row r="874" spans="1:13" s="38" customFormat="1" ht="33" customHeight="1">
      <c r="A874" s="9"/>
      <c r="B874" s="7"/>
      <c r="C874" s="7"/>
      <c r="D874" s="15" t="s">
        <v>25</v>
      </c>
      <c r="E874" s="16">
        <f>G874+I874+K874</f>
        <v>25150</v>
      </c>
      <c r="F874" s="16">
        <f>H874+J874+L874</f>
        <v>240.4</v>
      </c>
      <c r="G874" s="16">
        <f>G894+G896+G898+G900</f>
        <v>22700</v>
      </c>
      <c r="H874" s="16">
        <f aca="true" t="shared" si="330" ref="H874:L874">H894+H896+H898+H900</f>
        <v>0</v>
      </c>
      <c r="I874" s="16">
        <f t="shared" si="330"/>
        <v>2450</v>
      </c>
      <c r="J874" s="16">
        <f t="shared" si="330"/>
        <v>240.4</v>
      </c>
      <c r="K874" s="16">
        <f t="shared" si="330"/>
        <v>0</v>
      </c>
      <c r="L874" s="16">
        <f t="shared" si="330"/>
        <v>0</v>
      </c>
      <c r="M874" s="7"/>
    </row>
    <row r="875" spans="1:13" ht="33" customHeight="1">
      <c r="A875" s="9" t="s">
        <v>119</v>
      </c>
      <c r="B875" s="9" t="s">
        <v>454</v>
      </c>
      <c r="C875" s="9" t="s">
        <v>155</v>
      </c>
      <c r="D875" s="67" t="s">
        <v>22</v>
      </c>
      <c r="E875" s="9">
        <f t="shared" si="305"/>
        <v>5800</v>
      </c>
      <c r="F875" s="9">
        <f t="shared" si="306"/>
        <v>4067.48074</v>
      </c>
      <c r="G875" s="9">
        <f aca="true" t="shared" si="331" ref="G875:L875">G876+G877</f>
        <v>5100</v>
      </c>
      <c r="H875" s="9">
        <f t="shared" si="331"/>
        <v>3661.8064</v>
      </c>
      <c r="I875" s="9">
        <f t="shared" si="331"/>
        <v>700</v>
      </c>
      <c r="J875" s="9">
        <f t="shared" si="331"/>
        <v>405.67434</v>
      </c>
      <c r="K875" s="9">
        <f t="shared" si="331"/>
        <v>0</v>
      </c>
      <c r="L875" s="9">
        <f t="shared" si="331"/>
        <v>0</v>
      </c>
      <c r="M875" s="9"/>
    </row>
    <row r="876" spans="1:13" ht="33" customHeight="1">
      <c r="A876" s="9"/>
      <c r="B876" s="9"/>
      <c r="C876" s="9"/>
      <c r="D876" s="18" t="s">
        <v>23</v>
      </c>
      <c r="E876" s="9">
        <f t="shared" si="305"/>
        <v>3400</v>
      </c>
      <c r="F876" s="9">
        <f t="shared" si="306"/>
        <v>0</v>
      </c>
      <c r="G876" s="9">
        <v>3000</v>
      </c>
      <c r="H876" s="9"/>
      <c r="I876" s="9">
        <v>400</v>
      </c>
      <c r="J876" s="9"/>
      <c r="K876" s="9"/>
      <c r="L876" s="9"/>
      <c r="M876" s="9"/>
    </row>
    <row r="877" spans="1:13" ht="33" customHeight="1">
      <c r="A877" s="9"/>
      <c r="B877" s="9"/>
      <c r="C877" s="9"/>
      <c r="D877" s="18" t="s">
        <v>24</v>
      </c>
      <c r="E877" s="9">
        <f t="shared" si="305"/>
        <v>2400</v>
      </c>
      <c r="F877" s="9">
        <f t="shared" si="306"/>
        <v>4067.48074</v>
      </c>
      <c r="G877" s="9">
        <v>2100</v>
      </c>
      <c r="H877" s="9">
        <v>3661.8064</v>
      </c>
      <c r="I877" s="9">
        <v>300</v>
      </c>
      <c r="J877" s="9">
        <v>405.67434</v>
      </c>
      <c r="K877" s="9"/>
      <c r="L877" s="9"/>
      <c r="M877" s="9"/>
    </row>
    <row r="878" spans="1:13" ht="33" customHeight="1">
      <c r="A878" s="9" t="s">
        <v>119</v>
      </c>
      <c r="B878" s="9" t="s">
        <v>455</v>
      </c>
      <c r="C878" s="9" t="s">
        <v>451</v>
      </c>
      <c r="D878" s="67" t="s">
        <v>22</v>
      </c>
      <c r="E878" s="9">
        <f t="shared" si="305"/>
        <v>1326</v>
      </c>
      <c r="F878" s="9">
        <f t="shared" si="306"/>
        <v>509</v>
      </c>
      <c r="G878" s="9">
        <f aca="true" t="shared" si="332" ref="G878:L878">G879+G880</f>
        <v>1276</v>
      </c>
      <c r="H878" s="9">
        <f t="shared" si="332"/>
        <v>509</v>
      </c>
      <c r="I878" s="9">
        <f t="shared" si="332"/>
        <v>50</v>
      </c>
      <c r="J878" s="9">
        <f t="shared" si="332"/>
        <v>0</v>
      </c>
      <c r="K878" s="9">
        <f t="shared" si="332"/>
        <v>0</v>
      </c>
      <c r="L878" s="9">
        <f t="shared" si="332"/>
        <v>0</v>
      </c>
      <c r="M878" s="9"/>
    </row>
    <row r="879" spans="1:13" ht="33" customHeight="1">
      <c r="A879" s="9"/>
      <c r="B879" s="9"/>
      <c r="C879" s="9"/>
      <c r="D879" s="18" t="s">
        <v>23</v>
      </c>
      <c r="E879" s="9">
        <f t="shared" si="305"/>
        <v>1326</v>
      </c>
      <c r="F879" s="9">
        <f t="shared" si="306"/>
        <v>0</v>
      </c>
      <c r="G879" s="9">
        <v>1276</v>
      </c>
      <c r="H879" s="9"/>
      <c r="I879" s="9">
        <v>50</v>
      </c>
      <c r="J879" s="9"/>
      <c r="K879" s="9"/>
      <c r="L879" s="9"/>
      <c r="M879" s="9"/>
    </row>
    <row r="880" spans="1:13" ht="58.5" customHeight="1">
      <c r="A880" s="9"/>
      <c r="B880" s="9"/>
      <c r="C880" s="9"/>
      <c r="D880" s="18" t="s">
        <v>24</v>
      </c>
      <c r="E880" s="9">
        <f t="shared" si="305"/>
        <v>0</v>
      </c>
      <c r="F880" s="9">
        <f t="shared" si="306"/>
        <v>509</v>
      </c>
      <c r="G880" s="9"/>
      <c r="H880" s="9">
        <v>509</v>
      </c>
      <c r="I880" s="9"/>
      <c r="J880" s="9"/>
      <c r="K880" s="9"/>
      <c r="L880" s="9"/>
      <c r="M880" s="9"/>
    </row>
    <row r="881" spans="1:13" ht="33" customHeight="1">
      <c r="A881" s="9" t="s">
        <v>119</v>
      </c>
      <c r="B881" s="9" t="s">
        <v>456</v>
      </c>
      <c r="C881" s="9" t="s">
        <v>89</v>
      </c>
      <c r="D881" s="67" t="s">
        <v>22</v>
      </c>
      <c r="E881" s="9">
        <f t="shared" si="305"/>
        <v>0</v>
      </c>
      <c r="F881" s="9">
        <f t="shared" si="306"/>
        <v>0</v>
      </c>
      <c r="G881" s="9">
        <f aca="true" t="shared" si="333" ref="G881:L881">G882+G883</f>
        <v>0</v>
      </c>
      <c r="H881" s="9">
        <f t="shared" si="333"/>
        <v>0</v>
      </c>
      <c r="I881" s="9">
        <f t="shared" si="333"/>
        <v>0</v>
      </c>
      <c r="J881" s="9">
        <f t="shared" si="333"/>
        <v>0</v>
      </c>
      <c r="K881" s="9">
        <f t="shared" si="333"/>
        <v>0</v>
      </c>
      <c r="L881" s="9">
        <f t="shared" si="333"/>
        <v>0</v>
      </c>
      <c r="M881" s="9" t="s">
        <v>457</v>
      </c>
    </row>
    <row r="882" spans="1:13" ht="33" customHeight="1">
      <c r="A882" s="9"/>
      <c r="B882" s="9"/>
      <c r="C882" s="9"/>
      <c r="D882" s="18" t="s">
        <v>23</v>
      </c>
      <c r="E882" s="9">
        <f t="shared" si="305"/>
        <v>0</v>
      </c>
      <c r="F882" s="9">
        <f t="shared" si="306"/>
        <v>0</v>
      </c>
      <c r="G882" s="9"/>
      <c r="H882" s="9"/>
      <c r="I882" s="9"/>
      <c r="J882" s="9"/>
      <c r="K882" s="9"/>
      <c r="L882" s="9"/>
      <c r="M882" s="9"/>
    </row>
    <row r="883" spans="1:13" ht="50.25" customHeight="1">
      <c r="A883" s="9"/>
      <c r="B883" s="9"/>
      <c r="C883" s="9"/>
      <c r="D883" s="18" t="s">
        <v>24</v>
      </c>
      <c r="E883" s="9">
        <f t="shared" si="305"/>
        <v>0</v>
      </c>
      <c r="F883" s="9">
        <f t="shared" si="306"/>
        <v>0</v>
      </c>
      <c r="G883" s="9"/>
      <c r="H883" s="9"/>
      <c r="I883" s="9"/>
      <c r="J883" s="9"/>
      <c r="K883" s="9"/>
      <c r="L883" s="9"/>
      <c r="M883" s="9"/>
    </row>
    <row r="884" spans="1:13" ht="33" customHeight="1">
      <c r="A884" s="9" t="s">
        <v>119</v>
      </c>
      <c r="B884" s="9" t="s">
        <v>418</v>
      </c>
      <c r="C884" s="9" t="s">
        <v>458</v>
      </c>
      <c r="D884" s="67" t="s">
        <v>22</v>
      </c>
      <c r="E884" s="9">
        <f t="shared" si="305"/>
        <v>2750</v>
      </c>
      <c r="F884" s="9">
        <f t="shared" si="306"/>
        <v>0</v>
      </c>
      <c r="G884" s="9">
        <f aca="true" t="shared" si="334" ref="G884:L884">G885+G886</f>
        <v>2500</v>
      </c>
      <c r="H884" s="9">
        <f t="shared" si="334"/>
        <v>0</v>
      </c>
      <c r="I884" s="9">
        <f t="shared" si="334"/>
        <v>250</v>
      </c>
      <c r="J884" s="9">
        <f t="shared" si="334"/>
        <v>0</v>
      </c>
      <c r="K884" s="9">
        <f t="shared" si="334"/>
        <v>0</v>
      </c>
      <c r="L884" s="9">
        <f t="shared" si="334"/>
        <v>0</v>
      </c>
      <c r="M884" s="9" t="s">
        <v>457</v>
      </c>
    </row>
    <row r="885" spans="1:13" ht="33" customHeight="1">
      <c r="A885" s="9"/>
      <c r="B885" s="9"/>
      <c r="C885" s="9"/>
      <c r="D885" s="18" t="s">
        <v>23</v>
      </c>
      <c r="E885" s="9">
        <f t="shared" si="305"/>
        <v>0</v>
      </c>
      <c r="F885" s="9">
        <f t="shared" si="306"/>
        <v>0</v>
      </c>
      <c r="G885" s="9"/>
      <c r="H885" s="9"/>
      <c r="I885" s="9"/>
      <c r="J885" s="9"/>
      <c r="K885" s="9"/>
      <c r="L885" s="9"/>
      <c r="M885" s="9"/>
    </row>
    <row r="886" spans="1:13" ht="33" customHeight="1">
      <c r="A886" s="9"/>
      <c r="B886" s="9"/>
      <c r="C886" s="9"/>
      <c r="D886" s="18" t="s">
        <v>24</v>
      </c>
      <c r="E886" s="9">
        <f t="shared" si="305"/>
        <v>2750</v>
      </c>
      <c r="F886" s="9">
        <f t="shared" si="306"/>
        <v>0</v>
      </c>
      <c r="G886" s="9">
        <v>2500</v>
      </c>
      <c r="H886" s="9"/>
      <c r="I886" s="9">
        <v>250</v>
      </c>
      <c r="J886" s="9"/>
      <c r="K886" s="9"/>
      <c r="L886" s="9"/>
      <c r="M886" s="9"/>
    </row>
    <row r="887" spans="1:13" ht="33" customHeight="1">
      <c r="A887" s="9" t="s">
        <v>119</v>
      </c>
      <c r="B887" s="9" t="s">
        <v>459</v>
      </c>
      <c r="C887" s="9" t="s">
        <v>89</v>
      </c>
      <c r="D887" s="67" t="s">
        <v>22</v>
      </c>
      <c r="E887" s="9">
        <f t="shared" si="305"/>
        <v>4950</v>
      </c>
      <c r="F887" s="9">
        <f t="shared" si="306"/>
        <v>0</v>
      </c>
      <c r="G887" s="9">
        <f aca="true" t="shared" si="335" ref="G887:L887">G888+G889</f>
        <v>4500</v>
      </c>
      <c r="H887" s="9">
        <f t="shared" si="335"/>
        <v>0</v>
      </c>
      <c r="I887" s="9">
        <f t="shared" si="335"/>
        <v>450</v>
      </c>
      <c r="J887" s="9">
        <f t="shared" si="335"/>
        <v>0</v>
      </c>
      <c r="K887" s="9">
        <f t="shared" si="335"/>
        <v>0</v>
      </c>
      <c r="L887" s="9">
        <f t="shared" si="335"/>
        <v>0</v>
      </c>
      <c r="M887" s="9"/>
    </row>
    <row r="888" spans="1:13" ht="33" customHeight="1">
      <c r="A888" s="9"/>
      <c r="B888" s="9"/>
      <c r="C888" s="9"/>
      <c r="D888" s="18" t="s">
        <v>23</v>
      </c>
      <c r="E888" s="9">
        <f t="shared" si="305"/>
        <v>0</v>
      </c>
      <c r="F888" s="9">
        <f t="shared" si="306"/>
        <v>0</v>
      </c>
      <c r="G888" s="9"/>
      <c r="H888" s="9"/>
      <c r="I888" s="9"/>
      <c r="J888" s="9"/>
      <c r="K888" s="9"/>
      <c r="L888" s="9"/>
      <c r="M888" s="9"/>
    </row>
    <row r="889" spans="1:13" ht="40.5" customHeight="1">
      <c r="A889" s="9"/>
      <c r="B889" s="9"/>
      <c r="C889" s="9"/>
      <c r="D889" s="18" t="s">
        <v>24</v>
      </c>
      <c r="E889" s="9">
        <f t="shared" si="305"/>
        <v>4950</v>
      </c>
      <c r="F889" s="9">
        <f t="shared" si="306"/>
        <v>0</v>
      </c>
      <c r="G889" s="9">
        <v>4500</v>
      </c>
      <c r="H889" s="9"/>
      <c r="I889" s="9">
        <v>450</v>
      </c>
      <c r="J889" s="9"/>
      <c r="K889" s="9"/>
      <c r="L889" s="9"/>
      <c r="M889" s="9"/>
    </row>
    <row r="890" spans="1:13" ht="33" customHeight="1">
      <c r="A890" s="9" t="s">
        <v>119</v>
      </c>
      <c r="B890" s="9" t="s">
        <v>460</v>
      </c>
      <c r="C890" s="9" t="s">
        <v>155</v>
      </c>
      <c r="D890" s="67" t="s">
        <v>22</v>
      </c>
      <c r="E890" s="9">
        <f t="shared" si="305"/>
        <v>0</v>
      </c>
      <c r="F890" s="9">
        <f t="shared" si="306"/>
        <v>670</v>
      </c>
      <c r="G890" s="9">
        <f aca="true" t="shared" si="336" ref="G890:L890">G891+G892</f>
        <v>0</v>
      </c>
      <c r="H890" s="9">
        <f t="shared" si="336"/>
        <v>450</v>
      </c>
      <c r="I890" s="9">
        <f t="shared" si="336"/>
        <v>0</v>
      </c>
      <c r="J890" s="9">
        <f t="shared" si="336"/>
        <v>220</v>
      </c>
      <c r="K890" s="9">
        <f t="shared" si="336"/>
        <v>0</v>
      </c>
      <c r="L890" s="9">
        <f t="shared" si="336"/>
        <v>0</v>
      </c>
      <c r="M890" s="9"/>
    </row>
    <row r="891" spans="1:13" ht="33" customHeight="1">
      <c r="A891" s="9"/>
      <c r="B891" s="9"/>
      <c r="C891" s="9"/>
      <c r="D891" s="18" t="s">
        <v>23</v>
      </c>
      <c r="E891" s="9">
        <f t="shared" si="305"/>
        <v>0</v>
      </c>
      <c r="F891" s="9">
        <f t="shared" si="306"/>
        <v>0</v>
      </c>
      <c r="G891" s="9"/>
      <c r="H891" s="9"/>
      <c r="I891" s="9"/>
      <c r="J891" s="9"/>
      <c r="K891" s="9"/>
      <c r="L891" s="9"/>
      <c r="M891" s="9"/>
    </row>
    <row r="892" spans="1:13" ht="33" customHeight="1">
      <c r="A892" s="9"/>
      <c r="B892" s="9"/>
      <c r="C892" s="9"/>
      <c r="D892" s="18" t="s">
        <v>24</v>
      </c>
      <c r="E892" s="9">
        <f t="shared" si="305"/>
        <v>0</v>
      </c>
      <c r="F892" s="9">
        <f t="shared" si="306"/>
        <v>670</v>
      </c>
      <c r="G892" s="9"/>
      <c r="H892" s="9">
        <v>450</v>
      </c>
      <c r="I892" s="9"/>
      <c r="J892" s="9">
        <v>220</v>
      </c>
      <c r="K892" s="9"/>
      <c r="L892" s="9"/>
      <c r="M892" s="9"/>
    </row>
    <row r="893" spans="1:13" ht="33" customHeight="1">
      <c r="A893" s="52"/>
      <c r="B893" s="132" t="s">
        <v>461</v>
      </c>
      <c r="C893" s="132" t="s">
        <v>89</v>
      </c>
      <c r="D893" s="132" t="s">
        <v>22</v>
      </c>
      <c r="E893" s="132">
        <f>E894</f>
        <v>16500</v>
      </c>
      <c r="F893" s="132">
        <f aca="true" t="shared" si="337" ref="F893:L893">F894</f>
        <v>240.4</v>
      </c>
      <c r="G893" s="132">
        <f t="shared" si="337"/>
        <v>15000</v>
      </c>
      <c r="H893" s="132">
        <f t="shared" si="337"/>
        <v>0</v>
      </c>
      <c r="I893" s="132">
        <f t="shared" si="337"/>
        <v>1500</v>
      </c>
      <c r="J893" s="132">
        <f t="shared" si="337"/>
        <v>240.4</v>
      </c>
      <c r="K893" s="132">
        <f t="shared" si="337"/>
        <v>0</v>
      </c>
      <c r="L893" s="132">
        <f t="shared" si="337"/>
        <v>0</v>
      </c>
      <c r="M893" s="28"/>
    </row>
    <row r="894" spans="1:13" s="44" customFormat="1" ht="33" customHeight="1">
      <c r="A894" s="52"/>
      <c r="B894" s="132"/>
      <c r="C894" s="132"/>
      <c r="D894" s="132">
        <v>2015</v>
      </c>
      <c r="E894" s="132">
        <f>G894+I894+K894</f>
        <v>16500</v>
      </c>
      <c r="F894" s="132">
        <f>H894+J894+L894</f>
        <v>240.4</v>
      </c>
      <c r="G894" s="132">
        <v>15000</v>
      </c>
      <c r="H894" s="132"/>
      <c r="I894" s="132">
        <v>1500</v>
      </c>
      <c r="J894" s="132">
        <v>240.4</v>
      </c>
      <c r="K894" s="132"/>
      <c r="L894" s="132"/>
      <c r="M894" s="28"/>
    </row>
    <row r="895" spans="1:13" ht="33" customHeight="1">
      <c r="A895" s="52"/>
      <c r="B895" s="132" t="s">
        <v>405</v>
      </c>
      <c r="C895" s="132" t="s">
        <v>89</v>
      </c>
      <c r="D895" s="132" t="s">
        <v>22</v>
      </c>
      <c r="E895" s="132">
        <f aca="true" t="shared" si="338" ref="E895:E896">G895+I895+K895</f>
        <v>550</v>
      </c>
      <c r="F895" s="132"/>
      <c r="G895" s="132">
        <f>SUM(G896:G896)</f>
        <v>500</v>
      </c>
      <c r="H895" s="132"/>
      <c r="I895" s="132">
        <f>SUM(I896:I896)</f>
        <v>50</v>
      </c>
      <c r="J895" s="132"/>
      <c r="K895" s="132"/>
      <c r="L895" s="132"/>
      <c r="M895" s="28"/>
    </row>
    <row r="896" spans="1:13" s="44" customFormat="1" ht="33" customHeight="1">
      <c r="A896" s="52"/>
      <c r="B896" s="132"/>
      <c r="C896" s="132"/>
      <c r="D896" s="132">
        <v>2015</v>
      </c>
      <c r="E896" s="132">
        <f t="shared" si="338"/>
        <v>550</v>
      </c>
      <c r="F896" s="132"/>
      <c r="G896" s="132">
        <v>500</v>
      </c>
      <c r="H896" s="132"/>
      <c r="I896" s="132">
        <v>50</v>
      </c>
      <c r="J896" s="132"/>
      <c r="K896" s="132"/>
      <c r="L896" s="132"/>
      <c r="M896" s="28"/>
    </row>
    <row r="897" spans="1:13" ht="33" customHeight="1">
      <c r="A897" s="52"/>
      <c r="B897" s="124" t="s">
        <v>462</v>
      </c>
      <c r="C897" s="132" t="s">
        <v>254</v>
      </c>
      <c r="D897" s="132" t="s">
        <v>22</v>
      </c>
      <c r="E897" s="132">
        <f>E898</f>
        <v>1500</v>
      </c>
      <c r="F897" s="132">
        <f aca="true" t="shared" si="339" ref="F897:L897">F898</f>
        <v>0</v>
      </c>
      <c r="G897" s="132">
        <f t="shared" si="339"/>
        <v>1200</v>
      </c>
      <c r="H897" s="132">
        <f t="shared" si="339"/>
        <v>0</v>
      </c>
      <c r="I897" s="132">
        <f t="shared" si="339"/>
        <v>300</v>
      </c>
      <c r="J897" s="132">
        <f t="shared" si="339"/>
        <v>0</v>
      </c>
      <c r="K897" s="132">
        <f t="shared" si="339"/>
        <v>0</v>
      </c>
      <c r="L897" s="132">
        <f t="shared" si="339"/>
        <v>0</v>
      </c>
      <c r="M897" s="28"/>
    </row>
    <row r="898" spans="1:13" s="44" customFormat="1" ht="33" customHeight="1">
      <c r="A898" s="52"/>
      <c r="B898" s="124"/>
      <c r="C898" s="132"/>
      <c r="D898" s="132">
        <v>2015</v>
      </c>
      <c r="E898" s="194">
        <f>SUM(F898:I898)</f>
        <v>1500</v>
      </c>
      <c r="F898" s="132"/>
      <c r="G898" s="194">
        <v>1200</v>
      </c>
      <c r="H898" s="132"/>
      <c r="I898" s="194">
        <v>300</v>
      </c>
      <c r="J898" s="132"/>
      <c r="K898" s="132"/>
      <c r="L898" s="132"/>
      <c r="M898" s="28"/>
    </row>
    <row r="899" spans="1:13" ht="33" customHeight="1">
      <c r="A899" s="52"/>
      <c r="B899" s="124" t="s">
        <v>463</v>
      </c>
      <c r="C899" s="132" t="s">
        <v>464</v>
      </c>
      <c r="D899" s="131" t="s">
        <v>22</v>
      </c>
      <c r="E899" s="131">
        <f>E900</f>
        <v>6600</v>
      </c>
      <c r="F899" s="131">
        <f aca="true" t="shared" si="340" ref="F899:L899">F900</f>
        <v>0</v>
      </c>
      <c r="G899" s="131">
        <f t="shared" si="340"/>
        <v>6000</v>
      </c>
      <c r="H899" s="131">
        <f t="shared" si="340"/>
        <v>0</v>
      </c>
      <c r="I899" s="131">
        <f t="shared" si="340"/>
        <v>600</v>
      </c>
      <c r="J899" s="131">
        <f t="shared" si="340"/>
        <v>0</v>
      </c>
      <c r="K899" s="131">
        <f t="shared" si="340"/>
        <v>0</v>
      </c>
      <c r="L899" s="131">
        <f t="shared" si="340"/>
        <v>0</v>
      </c>
      <c r="M899" s="28"/>
    </row>
    <row r="900" spans="1:13" s="44" customFormat="1" ht="72" customHeight="1">
      <c r="A900" s="52"/>
      <c r="B900" s="124"/>
      <c r="C900" s="132"/>
      <c r="D900" s="132">
        <v>2015</v>
      </c>
      <c r="E900" s="132">
        <f>G900+I900+K900</f>
        <v>6600</v>
      </c>
      <c r="F900" s="132">
        <v>0</v>
      </c>
      <c r="G900" s="132">
        <v>6000</v>
      </c>
      <c r="H900" s="132">
        <v>0</v>
      </c>
      <c r="I900" s="132">
        <v>600</v>
      </c>
      <c r="J900" s="132">
        <v>0</v>
      </c>
      <c r="K900" s="132">
        <v>0</v>
      </c>
      <c r="L900" s="132">
        <v>0</v>
      </c>
      <c r="M900" s="28"/>
    </row>
    <row r="901" spans="1:13" s="44" customFormat="1" ht="27.75" customHeight="1">
      <c r="A901" s="52"/>
      <c r="B901" s="127" t="s">
        <v>465</v>
      </c>
      <c r="C901" s="127"/>
      <c r="D901" s="127"/>
      <c r="E901" s="127"/>
      <c r="F901" s="127"/>
      <c r="G901" s="127"/>
      <c r="H901" s="127"/>
      <c r="I901" s="127"/>
      <c r="J901" s="127"/>
      <c r="K901" s="127"/>
      <c r="L901" s="127"/>
      <c r="M901" s="127"/>
    </row>
    <row r="902" spans="1:13" s="44" customFormat="1" ht="36" customHeight="1">
      <c r="A902" s="52"/>
      <c r="B902" s="195"/>
      <c r="C902" s="196"/>
      <c r="D902" s="141" t="s">
        <v>234</v>
      </c>
      <c r="E902" s="197">
        <f>SUM(E903:E905)</f>
        <v>58760.846000000005</v>
      </c>
      <c r="F902" s="197">
        <f aca="true" t="shared" si="341" ref="F902:L902">SUM(F903:F905)</f>
        <v>33131.308999999994</v>
      </c>
      <c r="G902" s="197">
        <f t="shared" si="341"/>
        <v>43283.130000000005</v>
      </c>
      <c r="H902" s="197">
        <f t="shared" si="341"/>
        <v>19350.313</v>
      </c>
      <c r="I902" s="197">
        <f t="shared" si="341"/>
        <v>15477.716</v>
      </c>
      <c r="J902" s="197">
        <f t="shared" si="341"/>
        <v>13780.996</v>
      </c>
      <c r="K902" s="197">
        <f t="shared" si="341"/>
        <v>0</v>
      </c>
      <c r="L902" s="197">
        <f t="shared" si="341"/>
        <v>0</v>
      </c>
      <c r="M902" s="52"/>
    </row>
    <row r="903" spans="1:13" s="44" customFormat="1" ht="33.75" customHeight="1">
      <c r="A903" s="52"/>
      <c r="B903" s="195"/>
      <c r="C903" s="196"/>
      <c r="D903" s="141">
        <v>2013</v>
      </c>
      <c r="E903" s="197">
        <f aca="true" t="shared" si="342" ref="E903:F905">G903+I903+K903</f>
        <v>21710.846</v>
      </c>
      <c r="F903" s="197">
        <f t="shared" si="342"/>
        <v>19457.977</v>
      </c>
      <c r="G903" s="197">
        <f>G907+G946+G1008</f>
        <v>16280.130000000001</v>
      </c>
      <c r="H903" s="197">
        <f aca="true" t="shared" si="343" ref="H903:L903">H907+H946+H1008</f>
        <v>15277.680999999999</v>
      </c>
      <c r="I903" s="197">
        <f t="shared" si="343"/>
        <v>5430.716</v>
      </c>
      <c r="J903" s="197">
        <f t="shared" si="343"/>
        <v>4180.296</v>
      </c>
      <c r="K903" s="197">
        <f t="shared" si="343"/>
        <v>0</v>
      </c>
      <c r="L903" s="197">
        <f t="shared" si="343"/>
        <v>0</v>
      </c>
      <c r="M903" s="28"/>
    </row>
    <row r="904" spans="1:13" s="44" customFormat="1" ht="36.75" customHeight="1">
      <c r="A904" s="52"/>
      <c r="B904" s="195"/>
      <c r="C904" s="196"/>
      <c r="D904" s="141">
        <v>2014</v>
      </c>
      <c r="E904" s="197">
        <f t="shared" si="342"/>
        <v>22672</v>
      </c>
      <c r="F904" s="197">
        <f t="shared" si="342"/>
        <v>11674.532</v>
      </c>
      <c r="G904" s="197">
        <f>G908+G947+G1009</f>
        <v>15931</v>
      </c>
      <c r="H904" s="197">
        <f aca="true" t="shared" si="344" ref="H904:L904">H908+H947+H1009</f>
        <v>4072.632</v>
      </c>
      <c r="I904" s="197">
        <f t="shared" si="344"/>
        <v>6741</v>
      </c>
      <c r="J904" s="197">
        <f t="shared" si="344"/>
        <v>7601.9</v>
      </c>
      <c r="K904" s="198">
        <f t="shared" si="344"/>
        <v>0</v>
      </c>
      <c r="L904" s="198">
        <f t="shared" si="344"/>
        <v>0</v>
      </c>
      <c r="M904" s="28"/>
    </row>
    <row r="905" spans="1:13" s="44" customFormat="1" ht="33.75" customHeight="1">
      <c r="A905" s="52"/>
      <c r="B905" s="195"/>
      <c r="C905" s="196"/>
      <c r="D905" s="141">
        <v>2015</v>
      </c>
      <c r="E905" s="197">
        <f t="shared" si="342"/>
        <v>14378</v>
      </c>
      <c r="F905" s="197">
        <f t="shared" si="342"/>
        <v>1998.8</v>
      </c>
      <c r="G905" s="197">
        <f>G909+G948+G1010</f>
        <v>11072</v>
      </c>
      <c r="H905" s="197">
        <f aca="true" t="shared" si="345" ref="H905:L905">H909+H948+H1010</f>
        <v>0</v>
      </c>
      <c r="I905" s="197">
        <f t="shared" si="345"/>
        <v>3306</v>
      </c>
      <c r="J905" s="197">
        <f t="shared" si="345"/>
        <v>1998.8</v>
      </c>
      <c r="K905" s="197">
        <f t="shared" si="345"/>
        <v>0</v>
      </c>
      <c r="L905" s="197">
        <f t="shared" si="345"/>
        <v>0</v>
      </c>
      <c r="M905" s="13"/>
    </row>
    <row r="906" spans="1:13" ht="40.5" customHeight="1">
      <c r="A906" s="52"/>
      <c r="B906" s="7"/>
      <c r="C906" s="7"/>
      <c r="D906" s="141" t="s">
        <v>234</v>
      </c>
      <c r="E906" s="68">
        <f>SUM(E907:E909)</f>
        <v>49558.146</v>
      </c>
      <c r="F906" s="68">
        <f aca="true" t="shared" si="346" ref="F906:J906">SUM(F907:F909)</f>
        <v>30123.309</v>
      </c>
      <c r="G906" s="68">
        <f t="shared" si="346"/>
        <v>37902.43</v>
      </c>
      <c r="H906" s="68">
        <f t="shared" si="346"/>
        <v>18150.313</v>
      </c>
      <c r="I906" s="68">
        <f t="shared" si="346"/>
        <v>11655.716</v>
      </c>
      <c r="J906" s="68">
        <f t="shared" si="346"/>
        <v>11972.996</v>
      </c>
      <c r="K906" s="68">
        <f aca="true" t="shared" si="347" ref="K906:L906">K907+K908</f>
        <v>0</v>
      </c>
      <c r="L906" s="68">
        <f t="shared" si="347"/>
        <v>0</v>
      </c>
      <c r="M906" s="28"/>
    </row>
    <row r="907" spans="1:13" ht="36.75" customHeight="1">
      <c r="A907" s="52"/>
      <c r="B907" s="7"/>
      <c r="C907" s="7"/>
      <c r="D907" s="141">
        <v>2013</v>
      </c>
      <c r="E907" s="68">
        <f aca="true" t="shared" si="348" ref="E907:E908">G907+I907+K907</f>
        <v>19108.146</v>
      </c>
      <c r="F907" s="68">
        <f aca="true" t="shared" si="349" ref="F907:F908">H907+J907+L907</f>
        <v>17877.677</v>
      </c>
      <c r="G907" s="143">
        <f aca="true" t="shared" si="350" ref="G907:L907">G911+G925+G928+G931+G935+G946</f>
        <v>14627.43</v>
      </c>
      <c r="H907" s="143">
        <f t="shared" si="350"/>
        <v>14077.680999999999</v>
      </c>
      <c r="I907" s="143">
        <f t="shared" si="350"/>
        <v>4480.716</v>
      </c>
      <c r="J907" s="143">
        <f t="shared" si="350"/>
        <v>3799.996</v>
      </c>
      <c r="K907" s="143">
        <f t="shared" si="350"/>
        <v>0</v>
      </c>
      <c r="L907" s="143">
        <f t="shared" si="350"/>
        <v>0</v>
      </c>
      <c r="M907" s="28"/>
    </row>
    <row r="908" spans="1:13" ht="31.5" customHeight="1">
      <c r="A908" s="52"/>
      <c r="B908" s="7"/>
      <c r="C908" s="7"/>
      <c r="D908" s="141">
        <v>2014</v>
      </c>
      <c r="E908" s="68">
        <f t="shared" si="348"/>
        <v>20632</v>
      </c>
      <c r="F908" s="68">
        <f t="shared" si="349"/>
        <v>10513.032</v>
      </c>
      <c r="G908" s="143">
        <f aca="true" t="shared" si="351" ref="G908:L908">G912+G926+G932+G936+G947</f>
        <v>15061</v>
      </c>
      <c r="H908" s="143">
        <f t="shared" si="351"/>
        <v>4072.632</v>
      </c>
      <c r="I908" s="143">
        <f t="shared" si="351"/>
        <v>5571</v>
      </c>
      <c r="J908" s="143">
        <f t="shared" si="351"/>
        <v>6440.4</v>
      </c>
      <c r="K908" s="143">
        <f t="shared" si="351"/>
        <v>0</v>
      </c>
      <c r="L908" s="143">
        <f t="shared" si="351"/>
        <v>0</v>
      </c>
      <c r="M908" s="28"/>
    </row>
    <row r="909" spans="1:13" s="38" customFormat="1" ht="53.25" customHeight="1">
      <c r="A909" s="52"/>
      <c r="B909" s="7"/>
      <c r="C909" s="7"/>
      <c r="D909" s="141">
        <v>2015</v>
      </c>
      <c r="E909" s="68">
        <f>G909+I909+K909</f>
        <v>9818</v>
      </c>
      <c r="F909" s="68">
        <f>H909+J909+L909</f>
        <v>1732.6</v>
      </c>
      <c r="G909" s="68">
        <f>G913+G929+G933+G938+G940+G942+G944+G948</f>
        <v>8214</v>
      </c>
      <c r="H909" s="68">
        <f>H913+H929+H933+H938+H940+H942+H944</f>
        <v>0</v>
      </c>
      <c r="I909" s="68">
        <f>I913+I929+I933+I938+I940+I942+I944</f>
        <v>1604</v>
      </c>
      <c r="J909" s="68">
        <f>J913+J929+J933+J938+J940+J942+J944</f>
        <v>1732.6</v>
      </c>
      <c r="K909" s="68">
        <f>K913+K929+K933+K938+K940+K942+K944</f>
        <v>0</v>
      </c>
      <c r="L909" s="68">
        <f>L913+L929+L933+L938+L940+L942+L944</f>
        <v>0</v>
      </c>
      <c r="M909" s="28"/>
    </row>
    <row r="910" spans="1:13" ht="33" customHeight="1">
      <c r="A910" s="142"/>
      <c r="B910" s="7"/>
      <c r="C910" s="7" t="s">
        <v>466</v>
      </c>
      <c r="D910" s="141" t="s">
        <v>234</v>
      </c>
      <c r="E910" s="85">
        <f t="shared" si="292"/>
        <v>34535.445999999996</v>
      </c>
      <c r="F910" s="85">
        <f t="shared" si="293"/>
        <v>24550.932</v>
      </c>
      <c r="G910" s="85">
        <f>SUM(G911:G912)</f>
        <v>26475.73</v>
      </c>
      <c r="H910" s="85">
        <f>SUM(H911:H912)</f>
        <v>16379.931999999999</v>
      </c>
      <c r="I910" s="85">
        <f>SUM(I911:I912)</f>
        <v>8059.716</v>
      </c>
      <c r="J910" s="85">
        <f>SUM(J911:J912)</f>
        <v>8171</v>
      </c>
      <c r="K910" s="142"/>
      <c r="L910" s="142"/>
      <c r="M910" s="143"/>
    </row>
    <row r="911" spans="1:13" ht="33" customHeight="1">
      <c r="A911" s="142"/>
      <c r="B911" s="7"/>
      <c r="C911" s="7"/>
      <c r="D911" s="141">
        <v>2013</v>
      </c>
      <c r="E911" s="16">
        <f t="shared" si="292"/>
        <v>16393.446</v>
      </c>
      <c r="F911" s="16">
        <f t="shared" si="293"/>
        <v>15899.4</v>
      </c>
      <c r="G911" s="87">
        <f>G915+G918+G922</f>
        <v>12714.73</v>
      </c>
      <c r="H911" s="87">
        <f aca="true" t="shared" si="352" ref="H911:J912">H915+H918+H922+H946</f>
        <v>12607.3</v>
      </c>
      <c r="I911" s="87">
        <f t="shared" si="352"/>
        <v>3678.716</v>
      </c>
      <c r="J911" s="87">
        <f t="shared" si="352"/>
        <v>3292.1</v>
      </c>
      <c r="K911" s="87">
        <f>K915+K918+K922+K945</f>
        <v>0</v>
      </c>
      <c r="L911" s="87">
        <f>L915+L918+L922+L945</f>
        <v>0</v>
      </c>
      <c r="M911" s="143"/>
    </row>
    <row r="912" spans="1:13" ht="20.25" customHeight="1">
      <c r="A912" s="142"/>
      <c r="B912" s="7"/>
      <c r="C912" s="7"/>
      <c r="D912" s="141">
        <v>2014</v>
      </c>
      <c r="E912" s="16">
        <f t="shared" si="292"/>
        <v>18142</v>
      </c>
      <c r="F912" s="16">
        <f t="shared" si="293"/>
        <v>8651.532</v>
      </c>
      <c r="G912" s="87">
        <f>G916+G919+G923</f>
        <v>13761</v>
      </c>
      <c r="H912" s="87">
        <f t="shared" si="352"/>
        <v>3772.632</v>
      </c>
      <c r="I912" s="87">
        <f t="shared" si="352"/>
        <v>4381</v>
      </c>
      <c r="J912" s="87">
        <f t="shared" si="352"/>
        <v>4878.9</v>
      </c>
      <c r="K912" s="87">
        <f>K916+K919+K923+K946</f>
        <v>0</v>
      </c>
      <c r="L912" s="87">
        <f>L916+L919+L923+L946</f>
        <v>0</v>
      </c>
      <c r="M912" s="143"/>
    </row>
    <row r="913" spans="1:13" ht="25.5" customHeight="1">
      <c r="A913" s="172"/>
      <c r="B913" s="7"/>
      <c r="C913" s="7"/>
      <c r="D913" s="141">
        <v>2015</v>
      </c>
      <c r="E913" s="16">
        <f>G913+I913+K913</f>
        <v>2018</v>
      </c>
      <c r="F913" s="16">
        <f>H913+J913+L913</f>
        <v>0</v>
      </c>
      <c r="G913" s="87">
        <f>G920</f>
        <v>1614</v>
      </c>
      <c r="H913" s="87">
        <f aca="true" t="shared" si="353" ref="H913:L913">H920</f>
        <v>0</v>
      </c>
      <c r="I913" s="87">
        <f t="shared" si="353"/>
        <v>404</v>
      </c>
      <c r="J913" s="87">
        <f t="shared" si="353"/>
        <v>0</v>
      </c>
      <c r="K913" s="87">
        <f t="shared" si="353"/>
        <v>0</v>
      </c>
      <c r="L913" s="87">
        <f t="shared" si="353"/>
        <v>0</v>
      </c>
      <c r="M913" s="61"/>
    </row>
    <row r="914" spans="1:13" ht="33" customHeight="1">
      <c r="A914" s="35">
        <v>1</v>
      </c>
      <c r="B914" s="9" t="s">
        <v>467</v>
      </c>
      <c r="C914" s="9" t="s">
        <v>89</v>
      </c>
      <c r="D914" s="65" t="s">
        <v>122</v>
      </c>
      <c r="E914" s="9">
        <f t="shared" si="292"/>
        <v>27384.649999999998</v>
      </c>
      <c r="F914" s="9">
        <f t="shared" si="293"/>
        <v>16014.632</v>
      </c>
      <c r="G914" s="9">
        <f>SUM(G915:G916)</f>
        <v>21907.12</v>
      </c>
      <c r="H914" s="9">
        <f>SUM(H915:H916)</f>
        <v>11870.632</v>
      </c>
      <c r="I914" s="9">
        <f>SUM(I915:I916)</f>
        <v>5477.53</v>
      </c>
      <c r="J914" s="9">
        <f>SUM(J915:J916)</f>
        <v>4144</v>
      </c>
      <c r="K914" s="9"/>
      <c r="L914" s="173"/>
      <c r="M914" s="9"/>
    </row>
    <row r="915" spans="1:13" ht="33" customHeight="1">
      <c r="A915" s="35"/>
      <c r="B915" s="9"/>
      <c r="C915" s="9"/>
      <c r="D915" s="9">
        <v>2013</v>
      </c>
      <c r="E915" s="9">
        <f t="shared" si="292"/>
        <v>10182.65</v>
      </c>
      <c r="F915" s="9">
        <f t="shared" si="293"/>
        <v>10122.5</v>
      </c>
      <c r="G915" s="9">
        <v>8146.12</v>
      </c>
      <c r="H915" s="9">
        <v>8098</v>
      </c>
      <c r="I915" s="9">
        <v>2036.53</v>
      </c>
      <c r="J915" s="9">
        <v>2024.5</v>
      </c>
      <c r="K915" s="9"/>
      <c r="L915" s="9"/>
      <c r="M915" s="9"/>
    </row>
    <row r="916" spans="1:13" ht="33" customHeight="1">
      <c r="A916" s="35"/>
      <c r="B916" s="9"/>
      <c r="C916" s="9"/>
      <c r="D916" s="9">
        <v>2014</v>
      </c>
      <c r="E916" s="9">
        <f t="shared" si="292"/>
        <v>17202</v>
      </c>
      <c r="F916" s="9">
        <f t="shared" si="293"/>
        <v>5892.132</v>
      </c>
      <c r="G916" s="9">
        <v>13761</v>
      </c>
      <c r="H916" s="9">
        <v>3772.632</v>
      </c>
      <c r="I916" s="9">
        <v>3441</v>
      </c>
      <c r="J916" s="9">
        <v>2119.5</v>
      </c>
      <c r="K916" s="9"/>
      <c r="L916" s="9"/>
      <c r="M916" s="9"/>
    </row>
    <row r="917" spans="1:13" ht="33" customHeight="1">
      <c r="A917" s="35">
        <v>2</v>
      </c>
      <c r="B917" s="9" t="s">
        <v>468</v>
      </c>
      <c r="C917" s="9" t="s">
        <v>89</v>
      </c>
      <c r="D917" s="9" t="s">
        <v>122</v>
      </c>
      <c r="E917" s="9">
        <f>SUM(E918:E920)</f>
        <v>6615.266</v>
      </c>
      <c r="F917" s="9">
        <f aca="true" t="shared" si="354" ref="F917:L917">SUM(F918:F920)</f>
        <v>6121</v>
      </c>
      <c r="G917" s="9">
        <f t="shared" si="354"/>
        <v>5291.8099999999995</v>
      </c>
      <c r="H917" s="9">
        <f t="shared" si="354"/>
        <v>3618.5</v>
      </c>
      <c r="I917" s="9">
        <f t="shared" si="354"/>
        <v>1323.4560000000001</v>
      </c>
      <c r="J917" s="9">
        <f t="shared" si="354"/>
        <v>2502.5</v>
      </c>
      <c r="K917" s="9">
        <f t="shared" si="354"/>
        <v>0</v>
      </c>
      <c r="L917" s="9">
        <f t="shared" si="354"/>
        <v>0</v>
      </c>
      <c r="M917" s="9"/>
    </row>
    <row r="918" spans="1:13" ht="33" customHeight="1">
      <c r="A918" s="35"/>
      <c r="B918" s="9"/>
      <c r="C918" s="9"/>
      <c r="D918" s="9">
        <v>2013</v>
      </c>
      <c r="E918" s="9">
        <f t="shared" si="292"/>
        <v>4597.266</v>
      </c>
      <c r="F918" s="9">
        <f t="shared" si="293"/>
        <v>4523.1</v>
      </c>
      <c r="G918" s="9">
        <v>3677.81</v>
      </c>
      <c r="H918" s="9">
        <v>3618.5</v>
      </c>
      <c r="I918" s="9">
        <v>919.456</v>
      </c>
      <c r="J918" s="9">
        <v>904.6</v>
      </c>
      <c r="K918" s="9"/>
      <c r="L918" s="9"/>
      <c r="M918" s="9"/>
    </row>
    <row r="919" spans="1:13" ht="33" customHeight="1">
      <c r="A919" s="35"/>
      <c r="B919" s="9"/>
      <c r="C919" s="9"/>
      <c r="D919" s="9">
        <v>2014</v>
      </c>
      <c r="E919" s="9">
        <f t="shared" si="292"/>
        <v>0</v>
      </c>
      <c r="F919" s="9">
        <f t="shared" si="293"/>
        <v>1597.9</v>
      </c>
      <c r="G919" s="9"/>
      <c r="H919" s="9"/>
      <c r="I919" s="9"/>
      <c r="J919" s="9">
        <v>1597.9</v>
      </c>
      <c r="K919" s="9"/>
      <c r="L919" s="9"/>
      <c r="M919" s="9"/>
    </row>
    <row r="920" spans="1:13" ht="33" customHeight="1">
      <c r="A920" s="199"/>
      <c r="B920" s="9"/>
      <c r="C920" s="9"/>
      <c r="D920" s="9">
        <v>2015</v>
      </c>
      <c r="E920" s="9">
        <f>G920+I920+J920</f>
        <v>2018</v>
      </c>
      <c r="F920" s="9"/>
      <c r="G920" s="9">
        <v>1614</v>
      </c>
      <c r="H920" s="9"/>
      <c r="I920" s="9">
        <v>404</v>
      </c>
      <c r="J920" s="9"/>
      <c r="K920" s="9"/>
      <c r="L920" s="65"/>
      <c r="M920" s="52"/>
    </row>
    <row r="921" spans="1:13" ht="33" customHeight="1">
      <c r="A921" s="35">
        <v>3</v>
      </c>
      <c r="B921" s="9" t="s">
        <v>469</v>
      </c>
      <c r="C921" s="9" t="s">
        <v>89</v>
      </c>
      <c r="D921" s="9" t="s">
        <v>122</v>
      </c>
      <c r="E921" s="9">
        <f t="shared" si="292"/>
        <v>1113.53</v>
      </c>
      <c r="F921" s="9">
        <f t="shared" si="293"/>
        <v>1113.5</v>
      </c>
      <c r="G921" s="9">
        <f>SUM(G922:G923)</f>
        <v>890.8</v>
      </c>
      <c r="H921" s="9">
        <f>SUM(H922:H923)</f>
        <v>890.8</v>
      </c>
      <c r="I921" s="9">
        <f>SUM(I922:I923)</f>
        <v>222.73</v>
      </c>
      <c r="J921" s="9">
        <f>SUM(J922:J923)</f>
        <v>222.7</v>
      </c>
      <c r="K921" s="9"/>
      <c r="L921" s="173"/>
      <c r="M921" s="9"/>
    </row>
    <row r="922" spans="1:13" ht="33" customHeight="1">
      <c r="A922" s="35"/>
      <c r="B922" s="9"/>
      <c r="C922" s="9"/>
      <c r="D922" s="9">
        <v>2013</v>
      </c>
      <c r="E922" s="9">
        <f t="shared" si="292"/>
        <v>1113.53</v>
      </c>
      <c r="F922" s="9">
        <f t="shared" si="293"/>
        <v>1113.5</v>
      </c>
      <c r="G922" s="9">
        <v>890.8</v>
      </c>
      <c r="H922" s="9">
        <v>890.8</v>
      </c>
      <c r="I922" s="9">
        <v>222.73</v>
      </c>
      <c r="J922" s="9">
        <v>222.7</v>
      </c>
      <c r="K922" s="9"/>
      <c r="L922" s="9"/>
      <c r="M922" s="9"/>
    </row>
    <row r="923" spans="1:13" ht="33" customHeight="1">
      <c r="A923" s="35"/>
      <c r="B923" s="9"/>
      <c r="C923" s="9"/>
      <c r="D923" s="9">
        <v>2014</v>
      </c>
      <c r="E923" s="9">
        <f t="shared" si="292"/>
        <v>0</v>
      </c>
      <c r="F923" s="9">
        <f t="shared" si="293"/>
        <v>0</v>
      </c>
      <c r="G923" s="9"/>
      <c r="H923" s="9"/>
      <c r="I923" s="9"/>
      <c r="J923" s="9"/>
      <c r="K923" s="9"/>
      <c r="L923" s="9"/>
      <c r="M923" s="9"/>
    </row>
    <row r="924" spans="1:13" ht="33" customHeight="1">
      <c r="A924" s="33"/>
      <c r="B924" s="9" t="s">
        <v>470</v>
      </c>
      <c r="C924" s="9" t="s">
        <v>344</v>
      </c>
      <c r="D924" s="15" t="s">
        <v>22</v>
      </c>
      <c r="E924" s="21">
        <v>0</v>
      </c>
      <c r="F924" s="21">
        <v>700</v>
      </c>
      <c r="G924" s="21">
        <v>0</v>
      </c>
      <c r="H924" s="21">
        <v>300</v>
      </c>
      <c r="I924" s="21">
        <v>0</v>
      </c>
      <c r="J924" s="21">
        <v>400</v>
      </c>
      <c r="K924" s="21">
        <v>0</v>
      </c>
      <c r="L924" s="21">
        <v>0</v>
      </c>
      <c r="M924" s="52"/>
    </row>
    <row r="925" spans="1:13" ht="33" customHeight="1">
      <c r="A925" s="33"/>
      <c r="B925" s="9"/>
      <c r="C925" s="9"/>
      <c r="D925" s="22" t="s">
        <v>23</v>
      </c>
      <c r="E925" s="21">
        <v>0</v>
      </c>
      <c r="F925" s="21">
        <v>0</v>
      </c>
      <c r="G925" s="21">
        <v>0</v>
      </c>
      <c r="H925" s="21">
        <v>0</v>
      </c>
      <c r="I925" s="21">
        <v>0</v>
      </c>
      <c r="J925" s="21">
        <v>0</v>
      </c>
      <c r="K925" s="21">
        <v>0</v>
      </c>
      <c r="L925" s="21">
        <v>0</v>
      </c>
      <c r="M925" s="52"/>
    </row>
    <row r="926" spans="1:13" ht="33" customHeight="1">
      <c r="A926" s="33"/>
      <c r="B926" s="9"/>
      <c r="C926" s="9"/>
      <c r="D926" s="22" t="s">
        <v>24</v>
      </c>
      <c r="E926" s="21">
        <v>0</v>
      </c>
      <c r="F926" s="21">
        <v>700</v>
      </c>
      <c r="G926" s="21">
        <v>0</v>
      </c>
      <c r="H926" s="21">
        <v>300</v>
      </c>
      <c r="I926" s="21">
        <v>0</v>
      </c>
      <c r="J926" s="21">
        <v>400</v>
      </c>
      <c r="K926" s="21">
        <v>0</v>
      </c>
      <c r="L926" s="21">
        <v>0</v>
      </c>
      <c r="M926" s="52"/>
    </row>
    <row r="927" spans="1:13" ht="33" customHeight="1">
      <c r="A927" s="33"/>
      <c r="B927" s="200" t="s">
        <v>471</v>
      </c>
      <c r="C927" s="9" t="s">
        <v>346</v>
      </c>
      <c r="D927" s="15" t="s">
        <v>22</v>
      </c>
      <c r="E927" s="21">
        <f>SUM(E928:E929)</f>
        <v>3612</v>
      </c>
      <c r="F927" s="21">
        <f aca="true" t="shared" si="355" ref="F927:L927">SUM(F928:F929)</f>
        <v>2431.977</v>
      </c>
      <c r="G927" s="21">
        <f t="shared" si="355"/>
        <v>3010</v>
      </c>
      <c r="H927" s="21">
        <f t="shared" si="355"/>
        <v>1470.381</v>
      </c>
      <c r="I927" s="21">
        <f t="shared" si="355"/>
        <v>602</v>
      </c>
      <c r="J927" s="21">
        <f t="shared" si="355"/>
        <v>961.596</v>
      </c>
      <c r="K927" s="21">
        <f t="shared" si="355"/>
        <v>0</v>
      </c>
      <c r="L927" s="21">
        <f t="shared" si="355"/>
        <v>0</v>
      </c>
      <c r="M927" s="52"/>
    </row>
    <row r="928" spans="1:13" ht="33" customHeight="1">
      <c r="A928" s="33"/>
      <c r="B928" s="200"/>
      <c r="C928" s="9"/>
      <c r="D928" s="22" t="s">
        <v>23</v>
      </c>
      <c r="E928" s="21">
        <f aca="true" t="shared" si="356" ref="E928:F928">SUM(G928+I928+K928)</f>
        <v>1812</v>
      </c>
      <c r="F928" s="21">
        <f t="shared" si="356"/>
        <v>1837.977</v>
      </c>
      <c r="G928" s="21">
        <v>1510</v>
      </c>
      <c r="H928" s="21">
        <v>1470.381</v>
      </c>
      <c r="I928" s="21">
        <v>302</v>
      </c>
      <c r="J928" s="21">
        <v>367.596</v>
      </c>
      <c r="K928" s="21"/>
      <c r="L928" s="21"/>
      <c r="M928" s="52"/>
    </row>
    <row r="929" spans="1:13" s="44" customFormat="1" ht="33" customHeight="1">
      <c r="A929" s="33"/>
      <c r="B929" s="200"/>
      <c r="C929" s="9"/>
      <c r="D929" s="22" t="s">
        <v>25</v>
      </c>
      <c r="E929" s="21">
        <f>G929+I929+K929</f>
        <v>1800</v>
      </c>
      <c r="F929" s="21">
        <f>H929+J929+L929</f>
        <v>594</v>
      </c>
      <c r="G929" s="21">
        <v>1500</v>
      </c>
      <c r="H929" s="21"/>
      <c r="I929" s="21">
        <v>300</v>
      </c>
      <c r="J929" s="21">
        <v>594</v>
      </c>
      <c r="K929" s="21"/>
      <c r="L929" s="21"/>
      <c r="M929" s="52"/>
    </row>
    <row r="930" spans="1:13" ht="33" customHeight="1">
      <c r="A930" s="33"/>
      <c r="B930" s="19" t="s">
        <v>471</v>
      </c>
      <c r="C930" s="9" t="s">
        <v>259</v>
      </c>
      <c r="D930" s="15" t="s">
        <v>22</v>
      </c>
      <c r="E930" s="21">
        <f>SUM(E931:E933)</f>
        <v>3150</v>
      </c>
      <c r="F930" s="21">
        <f aca="true" t="shared" si="357" ref="F930:L930">SUM(F931:F933)</f>
        <v>974.1</v>
      </c>
      <c r="G930" s="21">
        <f t="shared" si="357"/>
        <v>2800</v>
      </c>
      <c r="H930" s="21">
        <f t="shared" si="357"/>
        <v>0</v>
      </c>
      <c r="I930" s="21">
        <f t="shared" si="357"/>
        <v>350</v>
      </c>
      <c r="J930" s="21">
        <f t="shared" si="357"/>
        <v>974.1</v>
      </c>
      <c r="K930" s="21">
        <f t="shared" si="357"/>
        <v>0</v>
      </c>
      <c r="L930" s="21">
        <f t="shared" si="357"/>
        <v>0</v>
      </c>
      <c r="M930" s="52"/>
    </row>
    <row r="931" spans="1:13" ht="33" customHeight="1">
      <c r="A931" s="33"/>
      <c r="B931" s="19"/>
      <c r="C931" s="9"/>
      <c r="D931" s="22" t="s">
        <v>23</v>
      </c>
      <c r="E931" s="21">
        <v>0</v>
      </c>
      <c r="F931" s="21">
        <v>0</v>
      </c>
      <c r="G931" s="21">
        <v>0</v>
      </c>
      <c r="H931" s="21">
        <v>0</v>
      </c>
      <c r="I931" s="21">
        <v>0</v>
      </c>
      <c r="J931" s="21">
        <v>0</v>
      </c>
      <c r="K931" s="21">
        <v>0</v>
      </c>
      <c r="L931" s="21">
        <v>0</v>
      </c>
      <c r="M931" s="52"/>
    </row>
    <row r="932" spans="1:13" ht="33" customHeight="1">
      <c r="A932" s="33"/>
      <c r="B932" s="19"/>
      <c r="C932" s="9"/>
      <c r="D932" s="22" t="s">
        <v>24</v>
      </c>
      <c r="E932" s="21">
        <v>1450</v>
      </c>
      <c r="F932" s="21">
        <v>0</v>
      </c>
      <c r="G932" s="21">
        <v>1300</v>
      </c>
      <c r="H932" s="21">
        <v>0</v>
      </c>
      <c r="I932" s="21">
        <v>150</v>
      </c>
      <c r="J932" s="21">
        <v>0</v>
      </c>
      <c r="K932" s="21">
        <v>0</v>
      </c>
      <c r="L932" s="21">
        <v>0</v>
      </c>
      <c r="M932" s="52"/>
    </row>
    <row r="933" spans="1:13" s="44" customFormat="1" ht="33" customHeight="1">
      <c r="A933" s="33"/>
      <c r="B933" s="19"/>
      <c r="C933" s="9"/>
      <c r="D933" s="100" t="s">
        <v>25</v>
      </c>
      <c r="E933" s="36">
        <f>G933+I933+K933</f>
        <v>1700</v>
      </c>
      <c r="F933" s="36">
        <f>H933+J933+L933</f>
        <v>974.1</v>
      </c>
      <c r="G933" s="36">
        <v>1500</v>
      </c>
      <c r="H933" s="36"/>
      <c r="I933" s="36">
        <v>200</v>
      </c>
      <c r="J933" s="36">
        <v>974.1</v>
      </c>
      <c r="K933" s="36"/>
      <c r="L933" s="36"/>
      <c r="M933" s="52"/>
    </row>
    <row r="934" spans="1:13" ht="33" customHeight="1">
      <c r="A934" s="33"/>
      <c r="B934" s="9" t="s">
        <v>472</v>
      </c>
      <c r="C934" s="65" t="s">
        <v>275</v>
      </c>
      <c r="D934" s="36" t="s">
        <v>241</v>
      </c>
      <c r="E934" s="36">
        <f>G934+I934+K934</f>
        <v>100</v>
      </c>
      <c r="F934" s="36">
        <f>H934+J934+L934</f>
        <v>0</v>
      </c>
      <c r="G934" s="36">
        <f aca="true" t="shared" si="358" ref="G934:L934">G935+G936</f>
        <v>0</v>
      </c>
      <c r="H934" s="36">
        <f t="shared" si="358"/>
        <v>0</v>
      </c>
      <c r="I934" s="36">
        <f t="shared" si="358"/>
        <v>100</v>
      </c>
      <c r="J934" s="36">
        <f t="shared" si="358"/>
        <v>0</v>
      </c>
      <c r="K934" s="36">
        <f t="shared" si="358"/>
        <v>0</v>
      </c>
      <c r="L934" s="36">
        <f t="shared" si="358"/>
        <v>0</v>
      </c>
      <c r="M934" s="52" t="s">
        <v>255</v>
      </c>
    </row>
    <row r="935" spans="1:13" ht="36" customHeight="1">
      <c r="A935" s="33"/>
      <c r="B935" s="9"/>
      <c r="C935" s="65"/>
      <c r="D935" s="21">
        <v>2013</v>
      </c>
      <c r="E935" s="21">
        <v>0</v>
      </c>
      <c r="F935" s="21">
        <v>0</v>
      </c>
      <c r="G935" s="21">
        <v>0</v>
      </c>
      <c r="H935" s="21">
        <v>0</v>
      </c>
      <c r="I935" s="21">
        <v>0</v>
      </c>
      <c r="J935" s="21">
        <v>0</v>
      </c>
      <c r="K935" s="21">
        <v>0</v>
      </c>
      <c r="L935" s="21">
        <v>0</v>
      </c>
      <c r="M935" s="52"/>
    </row>
    <row r="936" spans="1:13" ht="33" customHeight="1">
      <c r="A936" s="33"/>
      <c r="B936" s="9"/>
      <c r="C936" s="65"/>
      <c r="D936" s="21">
        <v>2014</v>
      </c>
      <c r="E936" s="21">
        <v>100</v>
      </c>
      <c r="F936" s="21">
        <v>0</v>
      </c>
      <c r="G936" s="21">
        <v>0</v>
      </c>
      <c r="H936" s="21">
        <v>0</v>
      </c>
      <c r="I936" s="21">
        <v>100</v>
      </c>
      <c r="J936" s="21">
        <v>0</v>
      </c>
      <c r="K936" s="21">
        <v>0</v>
      </c>
      <c r="L936" s="21">
        <v>0</v>
      </c>
      <c r="M936" s="52"/>
    </row>
    <row r="937" spans="1:13" ht="33" customHeight="1">
      <c r="A937" s="33"/>
      <c r="B937" s="9" t="s">
        <v>472</v>
      </c>
      <c r="C937" s="65" t="s">
        <v>254</v>
      </c>
      <c r="D937" s="36" t="s">
        <v>241</v>
      </c>
      <c r="E937" s="36">
        <f>SUM(E938)</f>
        <v>2000</v>
      </c>
      <c r="F937" s="36">
        <f aca="true" t="shared" si="359" ref="F937:L937">SUM(F938)</f>
        <v>0</v>
      </c>
      <c r="G937" s="36">
        <f t="shared" si="359"/>
        <v>1800</v>
      </c>
      <c r="H937" s="36">
        <f t="shared" si="359"/>
        <v>0</v>
      </c>
      <c r="I937" s="36">
        <f t="shared" si="359"/>
        <v>200</v>
      </c>
      <c r="J937" s="36">
        <f t="shared" si="359"/>
        <v>0</v>
      </c>
      <c r="K937" s="36">
        <f t="shared" si="359"/>
        <v>0</v>
      </c>
      <c r="L937" s="36">
        <f t="shared" si="359"/>
        <v>0</v>
      </c>
      <c r="M937" s="52"/>
    </row>
    <row r="938" spans="1:13" s="44" customFormat="1" ht="33" customHeight="1">
      <c r="A938" s="33"/>
      <c r="B938" s="9"/>
      <c r="C938" s="65"/>
      <c r="D938" s="21">
        <v>2015</v>
      </c>
      <c r="E938" s="21">
        <f>G938+I938+K938</f>
        <v>2000</v>
      </c>
      <c r="F938" s="21">
        <v>0</v>
      </c>
      <c r="G938" s="21">
        <v>1800</v>
      </c>
      <c r="H938" s="21">
        <v>0</v>
      </c>
      <c r="I938" s="21">
        <v>200</v>
      </c>
      <c r="J938" s="21">
        <v>0</v>
      </c>
      <c r="K938" s="21">
        <v>0</v>
      </c>
      <c r="L938" s="21">
        <v>0</v>
      </c>
      <c r="M938" s="52"/>
    </row>
    <row r="939" spans="1:13" ht="33" customHeight="1">
      <c r="A939" s="33"/>
      <c r="B939" s="9" t="s">
        <v>472</v>
      </c>
      <c r="C939" s="65" t="s">
        <v>302</v>
      </c>
      <c r="D939" s="36" t="s">
        <v>241</v>
      </c>
      <c r="E939" s="36">
        <f>SUM(E940)</f>
        <v>1000</v>
      </c>
      <c r="F939" s="36">
        <f aca="true" t="shared" si="360" ref="F939">SUM(F940)</f>
        <v>0</v>
      </c>
      <c r="G939" s="36">
        <f aca="true" t="shared" si="361" ref="G939">SUM(G940)</f>
        <v>900</v>
      </c>
      <c r="H939" s="36">
        <f aca="true" t="shared" si="362" ref="H939">SUM(H940)</f>
        <v>0</v>
      </c>
      <c r="I939" s="36">
        <f aca="true" t="shared" si="363" ref="I939">SUM(I940)</f>
        <v>100</v>
      </c>
      <c r="J939" s="36">
        <f aca="true" t="shared" si="364" ref="J939">SUM(J940)</f>
        <v>0</v>
      </c>
      <c r="K939" s="36">
        <f aca="true" t="shared" si="365" ref="K939">SUM(K940)</f>
        <v>0</v>
      </c>
      <c r="L939" s="36">
        <f aca="true" t="shared" si="366" ref="L939">SUM(L940)</f>
        <v>0</v>
      </c>
      <c r="M939" s="52"/>
    </row>
    <row r="940" spans="1:13" s="44" customFormat="1" ht="33" customHeight="1">
      <c r="A940" s="33"/>
      <c r="B940" s="9"/>
      <c r="C940" s="65"/>
      <c r="D940" s="21">
        <v>2015</v>
      </c>
      <c r="E940" s="21">
        <f>G940+I940+K940</f>
        <v>1000</v>
      </c>
      <c r="F940" s="21">
        <v>0</v>
      </c>
      <c r="G940" s="21">
        <v>900</v>
      </c>
      <c r="H940" s="21">
        <v>0</v>
      </c>
      <c r="I940" s="21">
        <v>100</v>
      </c>
      <c r="J940" s="21">
        <v>0</v>
      </c>
      <c r="K940" s="21">
        <v>0</v>
      </c>
      <c r="L940" s="21">
        <v>0</v>
      </c>
      <c r="M940" s="52"/>
    </row>
    <row r="941" spans="1:13" ht="33" customHeight="1">
      <c r="A941" s="33"/>
      <c r="B941" s="9" t="s">
        <v>472</v>
      </c>
      <c r="C941" s="65" t="s">
        <v>299</v>
      </c>
      <c r="D941" s="36" t="s">
        <v>241</v>
      </c>
      <c r="E941" s="36">
        <f>SUM(E942)</f>
        <v>1000</v>
      </c>
      <c r="F941" s="36">
        <f aca="true" t="shared" si="367" ref="F941">SUM(F942)</f>
        <v>0</v>
      </c>
      <c r="G941" s="36">
        <f aca="true" t="shared" si="368" ref="G941">SUM(G942)</f>
        <v>900</v>
      </c>
      <c r="H941" s="36">
        <f aca="true" t="shared" si="369" ref="H941">SUM(H942)</f>
        <v>0</v>
      </c>
      <c r="I941" s="36">
        <f aca="true" t="shared" si="370" ref="I941">SUM(I942)</f>
        <v>100</v>
      </c>
      <c r="J941" s="36">
        <f aca="true" t="shared" si="371" ref="J941">SUM(J942)</f>
        <v>0</v>
      </c>
      <c r="K941" s="36">
        <f aca="true" t="shared" si="372" ref="K941">SUM(K942)</f>
        <v>0</v>
      </c>
      <c r="L941" s="36">
        <f aca="true" t="shared" si="373" ref="L941">SUM(L942)</f>
        <v>0</v>
      </c>
      <c r="M941" s="52"/>
    </row>
    <row r="942" spans="1:13" s="44" customFormat="1" ht="33" customHeight="1">
      <c r="A942" s="33"/>
      <c r="B942" s="9"/>
      <c r="C942" s="65"/>
      <c r="D942" s="21">
        <v>2015</v>
      </c>
      <c r="E942" s="21">
        <f>G942+I942+K942</f>
        <v>1000</v>
      </c>
      <c r="F942" s="21">
        <v>0</v>
      </c>
      <c r="G942" s="21">
        <v>900</v>
      </c>
      <c r="H942" s="21">
        <v>0</v>
      </c>
      <c r="I942" s="21">
        <v>100</v>
      </c>
      <c r="J942" s="21">
        <v>0</v>
      </c>
      <c r="K942" s="21">
        <v>0</v>
      </c>
      <c r="L942" s="21">
        <v>0</v>
      </c>
      <c r="M942" s="52"/>
    </row>
    <row r="943" spans="1:13" ht="33" customHeight="1">
      <c r="A943" s="33"/>
      <c r="B943" s="9" t="s">
        <v>472</v>
      </c>
      <c r="C943" s="65" t="s">
        <v>451</v>
      </c>
      <c r="D943" s="36" t="s">
        <v>241</v>
      </c>
      <c r="E943" s="36">
        <f>SUM(E944)</f>
        <v>300</v>
      </c>
      <c r="F943" s="36">
        <f aca="true" t="shared" si="374" ref="F943">SUM(F944)</f>
        <v>164.5</v>
      </c>
      <c r="G943" s="36">
        <f aca="true" t="shared" si="375" ref="G943">SUM(G944)</f>
        <v>0</v>
      </c>
      <c r="H943" s="36">
        <f aca="true" t="shared" si="376" ref="H943">SUM(H944)</f>
        <v>0</v>
      </c>
      <c r="I943" s="36">
        <f aca="true" t="shared" si="377" ref="I943">SUM(I944)</f>
        <v>300</v>
      </c>
      <c r="J943" s="36">
        <f aca="true" t="shared" si="378" ref="J943">SUM(J944)</f>
        <v>164.5</v>
      </c>
      <c r="K943" s="36">
        <f aca="true" t="shared" si="379" ref="K943">SUM(K944)</f>
        <v>0</v>
      </c>
      <c r="L943" s="36">
        <f aca="true" t="shared" si="380" ref="L943">SUM(L944)</f>
        <v>0</v>
      </c>
      <c r="M943" s="52"/>
    </row>
    <row r="944" spans="1:13" s="44" customFormat="1" ht="33" customHeight="1">
      <c r="A944" s="33"/>
      <c r="B944" s="9"/>
      <c r="C944" s="65"/>
      <c r="D944" s="21">
        <v>2015</v>
      </c>
      <c r="E944" s="21">
        <f>G944+I944+K944</f>
        <v>300</v>
      </c>
      <c r="F944" s="21">
        <f>H944+J944+L944</f>
        <v>164.5</v>
      </c>
      <c r="G944" s="21"/>
      <c r="H944" s="21">
        <v>0</v>
      </c>
      <c r="I944" s="21">
        <v>300</v>
      </c>
      <c r="J944" s="21">
        <v>164.5</v>
      </c>
      <c r="K944" s="21">
        <v>0</v>
      </c>
      <c r="L944" s="21">
        <v>0</v>
      </c>
      <c r="M944" s="52"/>
    </row>
    <row r="945" spans="1:13" ht="33" customHeight="1">
      <c r="A945" s="33">
        <v>4</v>
      </c>
      <c r="B945" s="9" t="s">
        <v>473</v>
      </c>
      <c r="C945" s="9" t="s">
        <v>474</v>
      </c>
      <c r="D945" s="9" t="s">
        <v>122</v>
      </c>
      <c r="E945" s="9">
        <f t="shared" si="292"/>
        <v>1842.7</v>
      </c>
      <c r="F945" s="9">
        <f t="shared" si="293"/>
        <v>1301.8</v>
      </c>
      <c r="G945" s="9">
        <f aca="true" t="shared" si="381" ref="G945:G946">G977+G979+G981+G983+G987+G991+G995+G999+G1001+G1003</f>
        <v>402.7</v>
      </c>
      <c r="H945" s="9">
        <f aca="true" t="shared" si="382" ref="H945:L945">H946+H947</f>
        <v>0</v>
      </c>
      <c r="I945" s="9">
        <f t="shared" si="382"/>
        <v>1440</v>
      </c>
      <c r="J945" s="9">
        <f t="shared" si="382"/>
        <v>1301.8</v>
      </c>
      <c r="K945" s="9">
        <f t="shared" si="382"/>
        <v>0</v>
      </c>
      <c r="L945" s="9">
        <f t="shared" si="382"/>
        <v>0</v>
      </c>
      <c r="M945" s="28"/>
    </row>
    <row r="946" spans="1:13" ht="33" customHeight="1">
      <c r="A946" s="33"/>
      <c r="B946" s="9"/>
      <c r="C946" s="9"/>
      <c r="D946" s="9">
        <v>2013</v>
      </c>
      <c r="E946" s="9">
        <f aca="true" t="shared" si="383" ref="E946:F948">G946+I946+K946</f>
        <v>902.7</v>
      </c>
      <c r="F946" s="9">
        <f t="shared" si="383"/>
        <v>140.3</v>
      </c>
      <c r="G946" s="9">
        <f t="shared" si="381"/>
        <v>402.7</v>
      </c>
      <c r="H946" s="9">
        <f aca="true" t="shared" si="384" ref="H946:K946">H950+H953+H956+H959+H962+H965+H971+H977</f>
        <v>0</v>
      </c>
      <c r="I946" s="9">
        <f t="shared" si="384"/>
        <v>500</v>
      </c>
      <c r="J946" s="9">
        <f t="shared" si="384"/>
        <v>140.3</v>
      </c>
      <c r="K946" s="9">
        <f t="shared" si="384"/>
        <v>0</v>
      </c>
      <c r="L946" s="9">
        <f aca="true" t="shared" si="385" ref="L946">L950+L953+L956+L959+L962+L965+L968+L971+L974+L977</f>
        <v>0</v>
      </c>
      <c r="M946" s="28"/>
    </row>
    <row r="947" spans="1:13" ht="32.25" customHeight="1">
      <c r="A947" s="33"/>
      <c r="B947" s="9"/>
      <c r="C947" s="9"/>
      <c r="D947" s="9">
        <v>2014</v>
      </c>
      <c r="E947" s="9">
        <f t="shared" si="383"/>
        <v>940</v>
      </c>
      <c r="F947" s="9">
        <f t="shared" si="383"/>
        <v>1161.5</v>
      </c>
      <c r="G947" s="9">
        <f>G951+G954+G957+G960+G963+G966+G969+G972+G975+G978+G989+G993+G997+G1001</f>
        <v>0</v>
      </c>
      <c r="H947" s="9">
        <f aca="true" t="shared" si="386" ref="H947:L947">H951+H954+H957+H960+H963+H966+H969+H972+H975+H978+H989+H993+H997+H1001</f>
        <v>0</v>
      </c>
      <c r="I947" s="9">
        <f t="shared" si="386"/>
        <v>940</v>
      </c>
      <c r="J947" s="9">
        <f t="shared" si="386"/>
        <v>1161.5</v>
      </c>
      <c r="K947" s="9">
        <f t="shared" si="386"/>
        <v>0</v>
      </c>
      <c r="L947" s="9">
        <f t="shared" si="386"/>
        <v>0</v>
      </c>
      <c r="M947" s="28"/>
    </row>
    <row r="948" spans="1:13" s="38" customFormat="1" ht="33" customHeight="1">
      <c r="A948" s="201"/>
      <c r="B948" s="9"/>
      <c r="C948" s="9"/>
      <c r="D948" s="9">
        <v>2015</v>
      </c>
      <c r="E948" s="9">
        <f t="shared" si="383"/>
        <v>940</v>
      </c>
      <c r="F948" s="9">
        <f t="shared" si="383"/>
        <v>99.7</v>
      </c>
      <c r="G948" s="9">
        <f>G980+G982+G984+G986+G990+G994+G998+G1002+G1004+G1006</f>
        <v>0</v>
      </c>
      <c r="H948" s="9">
        <f aca="true" t="shared" si="387" ref="H948:L948">H980+H982+H984+H986+H990+H994+H998+H1002+H1004+H1006</f>
        <v>0</v>
      </c>
      <c r="I948" s="9">
        <f t="shared" si="387"/>
        <v>940</v>
      </c>
      <c r="J948" s="9">
        <f t="shared" si="387"/>
        <v>99.7</v>
      </c>
      <c r="K948" s="9">
        <f t="shared" si="387"/>
        <v>0</v>
      </c>
      <c r="L948" s="9">
        <f t="shared" si="387"/>
        <v>0</v>
      </c>
      <c r="M948" s="52"/>
    </row>
    <row r="949" spans="1:13" ht="33" customHeight="1">
      <c r="A949" s="57" t="s">
        <v>145</v>
      </c>
      <c r="B949" s="28" t="s">
        <v>475</v>
      </c>
      <c r="C949" s="9" t="s">
        <v>89</v>
      </c>
      <c r="D949" s="9" t="s">
        <v>122</v>
      </c>
      <c r="E949" s="9">
        <f t="shared" si="292"/>
        <v>100</v>
      </c>
      <c r="F949" s="9">
        <f t="shared" si="293"/>
        <v>0</v>
      </c>
      <c r="G949" s="9">
        <f>SUM(G950:G951)</f>
        <v>0</v>
      </c>
      <c r="H949" s="9">
        <f aca="true" t="shared" si="388" ref="H949:L949">SUM(H950:H951)</f>
        <v>0</v>
      </c>
      <c r="I949" s="9">
        <f t="shared" si="388"/>
        <v>100</v>
      </c>
      <c r="J949" s="9">
        <f t="shared" si="388"/>
        <v>0</v>
      </c>
      <c r="K949" s="9">
        <f t="shared" si="388"/>
        <v>0</v>
      </c>
      <c r="L949" s="9">
        <f t="shared" si="388"/>
        <v>0</v>
      </c>
      <c r="M949" s="9"/>
    </row>
    <row r="950" spans="1:13" ht="33" customHeight="1">
      <c r="A950" s="57"/>
      <c r="B950" s="28"/>
      <c r="C950" s="9"/>
      <c r="D950" s="9">
        <v>2013</v>
      </c>
      <c r="E950" s="9">
        <f t="shared" si="292"/>
        <v>100</v>
      </c>
      <c r="F950" s="9">
        <f t="shared" si="293"/>
        <v>0</v>
      </c>
      <c r="G950" s="9"/>
      <c r="H950" s="9"/>
      <c r="I950" s="9">
        <v>100</v>
      </c>
      <c r="J950" s="9"/>
      <c r="K950" s="9"/>
      <c r="L950" s="9"/>
      <c r="M950" s="9"/>
    </row>
    <row r="951" spans="1:13" ht="33" customHeight="1">
      <c r="A951" s="57"/>
      <c r="B951" s="28"/>
      <c r="C951" s="9"/>
      <c r="D951" s="9">
        <v>2014</v>
      </c>
      <c r="E951" s="9">
        <f t="shared" si="292"/>
        <v>0</v>
      </c>
      <c r="F951" s="9">
        <f t="shared" si="293"/>
        <v>0</v>
      </c>
      <c r="G951" s="9"/>
      <c r="H951" s="9"/>
      <c r="I951" s="9"/>
      <c r="J951" s="9"/>
      <c r="K951" s="9"/>
      <c r="L951" s="9"/>
      <c r="M951" s="9"/>
    </row>
    <row r="952" spans="1:13" ht="33" customHeight="1">
      <c r="A952" s="55" t="s">
        <v>147</v>
      </c>
      <c r="B952" s="28" t="s">
        <v>476</v>
      </c>
      <c r="C952" s="9" t="s">
        <v>89</v>
      </c>
      <c r="D952" s="9" t="s">
        <v>122</v>
      </c>
      <c r="E952" s="9">
        <f t="shared" si="292"/>
        <v>100</v>
      </c>
      <c r="F952" s="9">
        <f t="shared" si="293"/>
        <v>0</v>
      </c>
      <c r="G952" s="9">
        <f>SUM(G953:G954)</f>
        <v>0</v>
      </c>
      <c r="H952" s="9">
        <f>SUM(H953:H954)</f>
        <v>0</v>
      </c>
      <c r="I952" s="9">
        <f>SUM(I953:I954)</f>
        <v>100</v>
      </c>
      <c r="J952" s="9">
        <f>SUM(J953:J954)</f>
        <v>0</v>
      </c>
      <c r="K952" s="9"/>
      <c r="L952" s="173"/>
      <c r="M952" s="9"/>
    </row>
    <row r="953" spans="1:13" ht="33" customHeight="1">
      <c r="A953" s="55"/>
      <c r="B953" s="28"/>
      <c r="C953" s="9"/>
      <c r="D953" s="9">
        <v>2013</v>
      </c>
      <c r="E953" s="9">
        <f t="shared" si="292"/>
        <v>100</v>
      </c>
      <c r="F953" s="9">
        <f t="shared" si="293"/>
        <v>0</v>
      </c>
      <c r="G953" s="9"/>
      <c r="H953" s="9"/>
      <c r="I953" s="9">
        <v>100</v>
      </c>
      <c r="J953" s="9"/>
      <c r="K953" s="9"/>
      <c r="L953" s="9"/>
      <c r="M953" s="9"/>
    </row>
    <row r="954" spans="1:13" ht="33" customHeight="1">
      <c r="A954" s="55"/>
      <c r="B954" s="28"/>
      <c r="C954" s="9"/>
      <c r="D954" s="9">
        <v>2014</v>
      </c>
      <c r="E954" s="9">
        <f t="shared" si="292"/>
        <v>0</v>
      </c>
      <c r="F954" s="9">
        <f t="shared" si="293"/>
        <v>0</v>
      </c>
      <c r="G954" s="9"/>
      <c r="H954" s="9"/>
      <c r="I954" s="9"/>
      <c r="J954" s="9"/>
      <c r="K954" s="9"/>
      <c r="L954" s="9"/>
      <c r="M954" s="9"/>
    </row>
    <row r="955" spans="1:13" ht="33" customHeight="1">
      <c r="A955" s="57" t="s">
        <v>149</v>
      </c>
      <c r="B955" s="28" t="s">
        <v>477</v>
      </c>
      <c r="C955" s="9" t="s">
        <v>89</v>
      </c>
      <c r="D955" s="9" t="s">
        <v>122</v>
      </c>
      <c r="E955" s="9">
        <f aca="true" t="shared" si="389" ref="E955:E975">G955+I955+K955</f>
        <v>67</v>
      </c>
      <c r="F955" s="9">
        <f t="shared" si="293"/>
        <v>43.1</v>
      </c>
      <c r="G955" s="9">
        <f>SUM(G956:G957)</f>
        <v>0</v>
      </c>
      <c r="H955" s="9">
        <f>SUM(H956:H957)</f>
        <v>0</v>
      </c>
      <c r="I955" s="9">
        <f>SUM(I956:I957)</f>
        <v>67</v>
      </c>
      <c r="J955" s="9">
        <f>SUM(J956:J957)</f>
        <v>43.1</v>
      </c>
      <c r="K955" s="9"/>
      <c r="L955" s="173"/>
      <c r="M955" s="9"/>
    </row>
    <row r="956" spans="1:13" ht="33" customHeight="1">
      <c r="A956" s="57"/>
      <c r="B956" s="28"/>
      <c r="C956" s="9"/>
      <c r="D956" s="9">
        <v>2013</v>
      </c>
      <c r="E956" s="9">
        <f t="shared" si="389"/>
        <v>67</v>
      </c>
      <c r="F956" s="9">
        <f t="shared" si="293"/>
        <v>43.1</v>
      </c>
      <c r="G956" s="9"/>
      <c r="H956" s="9"/>
      <c r="I956" s="9">
        <v>67</v>
      </c>
      <c r="J956" s="9">
        <v>43.1</v>
      </c>
      <c r="K956" s="9"/>
      <c r="L956" s="9"/>
      <c r="M956" s="9"/>
    </row>
    <row r="957" spans="1:13" ht="33" customHeight="1">
      <c r="A957" s="57"/>
      <c r="B957" s="28"/>
      <c r="C957" s="9"/>
      <c r="D957" s="9">
        <v>2014</v>
      </c>
      <c r="E957" s="9">
        <f t="shared" si="389"/>
        <v>0</v>
      </c>
      <c r="F957" s="9">
        <f t="shared" si="293"/>
        <v>0</v>
      </c>
      <c r="G957" s="9"/>
      <c r="H957" s="9"/>
      <c r="I957" s="9"/>
      <c r="J957" s="9"/>
      <c r="K957" s="9"/>
      <c r="L957" s="9"/>
      <c r="M957" s="9"/>
    </row>
    <row r="958" spans="1:13" ht="33" customHeight="1">
      <c r="A958" s="55" t="s">
        <v>151</v>
      </c>
      <c r="B958" s="28" t="s">
        <v>478</v>
      </c>
      <c r="C958" s="9" t="s">
        <v>89</v>
      </c>
      <c r="D958" s="9" t="s">
        <v>122</v>
      </c>
      <c r="E958" s="9">
        <f t="shared" si="389"/>
        <v>67</v>
      </c>
      <c r="F958" s="9">
        <f aca="true" t="shared" si="390" ref="F958:F975">H958+J958+L958</f>
        <v>62</v>
      </c>
      <c r="G958" s="9">
        <f>SUM(G959:G960)</f>
        <v>0</v>
      </c>
      <c r="H958" s="9">
        <f>SUM(H959:H960)</f>
        <v>0</v>
      </c>
      <c r="I958" s="9">
        <f>SUM(I959:I960)</f>
        <v>67</v>
      </c>
      <c r="J958" s="9">
        <f>SUM(J959:J960)</f>
        <v>62</v>
      </c>
      <c r="K958" s="9"/>
      <c r="L958" s="173"/>
      <c r="M958" s="9"/>
    </row>
    <row r="959" spans="1:13" ht="33" customHeight="1">
      <c r="A959" s="55"/>
      <c r="B959" s="28"/>
      <c r="C959" s="9"/>
      <c r="D959" s="9">
        <v>2013</v>
      </c>
      <c r="E959" s="9">
        <f t="shared" si="389"/>
        <v>67</v>
      </c>
      <c r="F959" s="9">
        <f t="shared" si="390"/>
        <v>62</v>
      </c>
      <c r="G959" s="9"/>
      <c r="H959" s="9"/>
      <c r="I959" s="9">
        <v>67</v>
      </c>
      <c r="J959" s="9">
        <v>62</v>
      </c>
      <c r="K959" s="9"/>
      <c r="L959" s="9"/>
      <c r="M959" s="9"/>
    </row>
    <row r="960" spans="1:13" ht="33" customHeight="1">
      <c r="A960" s="55"/>
      <c r="B960" s="28"/>
      <c r="C960" s="9"/>
      <c r="D960" s="9">
        <v>2014</v>
      </c>
      <c r="E960" s="9">
        <f t="shared" si="389"/>
        <v>0</v>
      </c>
      <c r="F960" s="9">
        <f t="shared" si="390"/>
        <v>0</v>
      </c>
      <c r="G960" s="9"/>
      <c r="H960" s="9"/>
      <c r="I960" s="9"/>
      <c r="J960" s="9"/>
      <c r="K960" s="9"/>
      <c r="L960" s="9"/>
      <c r="M960" s="9"/>
    </row>
    <row r="961" spans="1:13" ht="33" customHeight="1">
      <c r="A961" s="57" t="s">
        <v>153</v>
      </c>
      <c r="B961" s="28" t="s">
        <v>479</v>
      </c>
      <c r="C961" s="9" t="s">
        <v>89</v>
      </c>
      <c r="D961" s="9" t="s">
        <v>122</v>
      </c>
      <c r="E961" s="9">
        <f t="shared" si="389"/>
        <v>66</v>
      </c>
      <c r="F961" s="9">
        <f t="shared" si="390"/>
        <v>35.2</v>
      </c>
      <c r="G961" s="9">
        <f>SUM(G962:G963)</f>
        <v>0</v>
      </c>
      <c r="H961" s="9">
        <f>SUM(H962:H963)</f>
        <v>0</v>
      </c>
      <c r="I961" s="9">
        <f>SUM(I962:I963)</f>
        <v>66</v>
      </c>
      <c r="J961" s="9">
        <f>SUM(J962:J963)</f>
        <v>35.2</v>
      </c>
      <c r="K961" s="9"/>
      <c r="L961" s="173"/>
      <c r="M961" s="9"/>
    </row>
    <row r="962" spans="1:13" ht="33" customHeight="1">
      <c r="A962" s="57"/>
      <c r="B962" s="28"/>
      <c r="C962" s="9"/>
      <c r="D962" s="9">
        <v>2013</v>
      </c>
      <c r="E962" s="9">
        <f t="shared" si="389"/>
        <v>66</v>
      </c>
      <c r="F962" s="9">
        <f t="shared" si="390"/>
        <v>35.2</v>
      </c>
      <c r="G962" s="9"/>
      <c r="H962" s="9"/>
      <c r="I962" s="9">
        <v>66</v>
      </c>
      <c r="J962" s="9">
        <v>35.2</v>
      </c>
      <c r="K962" s="9"/>
      <c r="L962" s="9"/>
      <c r="M962" s="9"/>
    </row>
    <row r="963" spans="1:13" ht="33" customHeight="1">
      <c r="A963" s="57"/>
      <c r="B963" s="28"/>
      <c r="C963" s="9"/>
      <c r="D963" s="9">
        <v>2014</v>
      </c>
      <c r="E963" s="9">
        <f t="shared" si="389"/>
        <v>0</v>
      </c>
      <c r="F963" s="9">
        <f t="shared" si="390"/>
        <v>0</v>
      </c>
      <c r="G963" s="9"/>
      <c r="H963" s="9"/>
      <c r="I963" s="9"/>
      <c r="J963" s="9"/>
      <c r="K963" s="9"/>
      <c r="L963" s="9"/>
      <c r="M963" s="9"/>
    </row>
    <row r="964" spans="1:13" ht="33" customHeight="1">
      <c r="A964" s="55" t="s">
        <v>156</v>
      </c>
      <c r="B964" s="28" t="s">
        <v>480</v>
      </c>
      <c r="C964" s="9" t="s">
        <v>89</v>
      </c>
      <c r="D964" s="9" t="s">
        <v>122</v>
      </c>
      <c r="E964" s="9">
        <f t="shared" si="389"/>
        <v>100</v>
      </c>
      <c r="F964" s="9">
        <f t="shared" si="390"/>
        <v>0</v>
      </c>
      <c r="G964" s="9">
        <f>SUM(G965:G966)</f>
        <v>0</v>
      </c>
      <c r="H964" s="9">
        <f>SUM(H965:H966)</f>
        <v>0</v>
      </c>
      <c r="I964" s="9">
        <f>SUM(I965:I966)</f>
        <v>100</v>
      </c>
      <c r="J964" s="9">
        <f>SUM(J965:J966)</f>
        <v>0</v>
      </c>
      <c r="K964" s="9"/>
      <c r="L964" s="173"/>
      <c r="M964" s="9"/>
    </row>
    <row r="965" spans="1:13" ht="33" customHeight="1">
      <c r="A965" s="55"/>
      <c r="B965" s="28"/>
      <c r="C965" s="9"/>
      <c r="D965" s="9">
        <v>2013</v>
      </c>
      <c r="E965" s="9">
        <f t="shared" si="389"/>
        <v>100</v>
      </c>
      <c r="F965" s="9">
        <f t="shared" si="390"/>
        <v>0</v>
      </c>
      <c r="G965" s="9"/>
      <c r="H965" s="9"/>
      <c r="I965" s="9">
        <v>100</v>
      </c>
      <c r="J965" s="9"/>
      <c r="K965" s="9"/>
      <c r="L965" s="9"/>
      <c r="M965" s="9"/>
    </row>
    <row r="966" spans="1:13" ht="33" customHeight="1">
      <c r="A966" s="55"/>
      <c r="B966" s="28"/>
      <c r="C966" s="9"/>
      <c r="D966" s="9">
        <v>2014</v>
      </c>
      <c r="E966" s="9">
        <f t="shared" si="389"/>
        <v>0</v>
      </c>
      <c r="F966" s="9">
        <f t="shared" si="390"/>
        <v>0</v>
      </c>
      <c r="G966" s="9"/>
      <c r="H966" s="9"/>
      <c r="I966" s="9"/>
      <c r="J966" s="9"/>
      <c r="K966" s="9"/>
      <c r="L966" s="9"/>
      <c r="M966" s="9"/>
    </row>
    <row r="967" spans="1:13" ht="33" customHeight="1">
      <c r="A967" s="57" t="s">
        <v>159</v>
      </c>
      <c r="B967" s="28" t="s">
        <v>481</v>
      </c>
      <c r="C967" s="9" t="s">
        <v>89</v>
      </c>
      <c r="D967" s="9" t="s">
        <v>122</v>
      </c>
      <c r="E967" s="9">
        <f t="shared" si="389"/>
        <v>125</v>
      </c>
      <c r="F967" s="9">
        <f t="shared" si="390"/>
        <v>0</v>
      </c>
      <c r="G967" s="9">
        <f>SUM(G968:G969)</f>
        <v>0</v>
      </c>
      <c r="H967" s="9">
        <f>SUM(H968:H969)</f>
        <v>0</v>
      </c>
      <c r="I967" s="9">
        <f>SUM(I968:I969)</f>
        <v>125</v>
      </c>
      <c r="J967" s="9">
        <f>SUM(J968:J969)</f>
        <v>0</v>
      </c>
      <c r="K967" s="9"/>
      <c r="L967" s="173"/>
      <c r="M967" s="9"/>
    </row>
    <row r="968" spans="1:13" ht="33" customHeight="1">
      <c r="A968" s="57"/>
      <c r="B968" s="28"/>
      <c r="C968" s="9"/>
      <c r="D968" s="9">
        <v>2013</v>
      </c>
      <c r="E968" s="9">
        <f t="shared" si="389"/>
        <v>0</v>
      </c>
      <c r="F968" s="9">
        <f t="shared" si="390"/>
        <v>0</v>
      </c>
      <c r="G968" s="9"/>
      <c r="H968" s="9"/>
      <c r="I968" s="9"/>
      <c r="J968" s="9"/>
      <c r="K968" s="9"/>
      <c r="L968" s="9"/>
      <c r="M968" s="9"/>
    </row>
    <row r="969" spans="1:13" ht="33" customHeight="1">
      <c r="A969" s="57"/>
      <c r="B969" s="28"/>
      <c r="C969" s="9"/>
      <c r="D969" s="9">
        <v>2014</v>
      </c>
      <c r="E969" s="9">
        <f t="shared" si="389"/>
        <v>125</v>
      </c>
      <c r="F969" s="9">
        <f t="shared" si="390"/>
        <v>0</v>
      </c>
      <c r="G969" s="9"/>
      <c r="H969" s="9"/>
      <c r="I969" s="9">
        <v>125</v>
      </c>
      <c r="J969" s="9"/>
      <c r="K969" s="9"/>
      <c r="L969" s="9"/>
      <c r="M969" s="9"/>
    </row>
    <row r="970" spans="1:13" ht="33" customHeight="1">
      <c r="A970" s="55" t="s">
        <v>161</v>
      </c>
      <c r="B970" s="28" t="s">
        <v>482</v>
      </c>
      <c r="C970" s="9" t="s">
        <v>89</v>
      </c>
      <c r="D970" s="9" t="s">
        <v>122</v>
      </c>
      <c r="E970" s="9">
        <f t="shared" si="389"/>
        <v>125</v>
      </c>
      <c r="F970" s="9">
        <f t="shared" si="390"/>
        <v>0</v>
      </c>
      <c r="G970" s="9">
        <f>SUM(G971:G972)</f>
        <v>0</v>
      </c>
      <c r="H970" s="9">
        <f>SUM(H971:H972)</f>
        <v>0</v>
      </c>
      <c r="I970" s="9">
        <f>SUM(I971:I972)</f>
        <v>125</v>
      </c>
      <c r="J970" s="9">
        <f>SUM(J971:J972)</f>
        <v>0</v>
      </c>
      <c r="K970" s="9"/>
      <c r="L970" s="173"/>
      <c r="M970" s="9"/>
    </row>
    <row r="971" spans="1:13" ht="33" customHeight="1">
      <c r="A971" s="55"/>
      <c r="B971" s="28"/>
      <c r="C971" s="9"/>
      <c r="D971" s="9">
        <v>2013</v>
      </c>
      <c r="E971" s="9">
        <f t="shared" si="389"/>
        <v>0</v>
      </c>
      <c r="F971" s="9">
        <f t="shared" si="390"/>
        <v>0</v>
      </c>
      <c r="G971" s="9"/>
      <c r="H971" s="9"/>
      <c r="I971" s="9"/>
      <c r="J971" s="9"/>
      <c r="K971" s="9"/>
      <c r="L971" s="9"/>
      <c r="M971" s="9"/>
    </row>
    <row r="972" spans="1:13" ht="33" customHeight="1">
      <c r="A972" s="55"/>
      <c r="B972" s="28"/>
      <c r="C972" s="9"/>
      <c r="D972" s="9">
        <v>2014</v>
      </c>
      <c r="E972" s="9">
        <f t="shared" si="389"/>
        <v>125</v>
      </c>
      <c r="F972" s="9">
        <f t="shared" si="390"/>
        <v>0</v>
      </c>
      <c r="G972" s="9"/>
      <c r="H972" s="9"/>
      <c r="I972" s="9">
        <v>125</v>
      </c>
      <c r="J972" s="9"/>
      <c r="K972" s="9"/>
      <c r="L972" s="9"/>
      <c r="M972" s="9"/>
    </row>
    <row r="973" spans="1:13" ht="33" customHeight="1">
      <c r="A973" s="57" t="s">
        <v>163</v>
      </c>
      <c r="B973" s="28" t="s">
        <v>483</v>
      </c>
      <c r="C973" s="9" t="s">
        <v>89</v>
      </c>
      <c r="D973" s="9" t="s">
        <v>122</v>
      </c>
      <c r="E973" s="9">
        <f t="shared" si="389"/>
        <v>125</v>
      </c>
      <c r="F973" s="9">
        <f t="shared" si="390"/>
        <v>0</v>
      </c>
      <c r="G973" s="9">
        <f>SUM(G974:G975)</f>
        <v>0</v>
      </c>
      <c r="H973" s="9">
        <f>SUM(H974:H975)</f>
        <v>0</v>
      </c>
      <c r="I973" s="9">
        <f>SUM(I974:I975)</f>
        <v>125</v>
      </c>
      <c r="J973" s="9">
        <f>SUM(J974:J975)</f>
        <v>0</v>
      </c>
      <c r="K973" s="9"/>
      <c r="L973" s="173"/>
      <c r="M973" s="9"/>
    </row>
    <row r="974" spans="1:13" ht="33" customHeight="1">
      <c r="A974" s="57"/>
      <c r="B974" s="28"/>
      <c r="C974" s="9"/>
      <c r="D974" s="9">
        <v>2013</v>
      </c>
      <c r="E974" s="9">
        <f t="shared" si="389"/>
        <v>0</v>
      </c>
      <c r="F974" s="9">
        <f t="shared" si="390"/>
        <v>0</v>
      </c>
      <c r="G974" s="9"/>
      <c r="H974" s="9"/>
      <c r="I974" s="9"/>
      <c r="J974" s="9"/>
      <c r="K974" s="9"/>
      <c r="L974" s="9"/>
      <c r="M974" s="9"/>
    </row>
    <row r="975" spans="1:13" ht="33" customHeight="1">
      <c r="A975" s="57"/>
      <c r="B975" s="28"/>
      <c r="C975" s="9"/>
      <c r="D975" s="9">
        <v>2014</v>
      </c>
      <c r="E975" s="9">
        <f t="shared" si="389"/>
        <v>125</v>
      </c>
      <c r="F975" s="9">
        <f t="shared" si="390"/>
        <v>0</v>
      </c>
      <c r="G975" s="9"/>
      <c r="H975" s="9"/>
      <c r="I975" s="9">
        <v>125</v>
      </c>
      <c r="J975" s="9"/>
      <c r="K975" s="9"/>
      <c r="L975" s="9"/>
      <c r="M975" s="9"/>
    </row>
    <row r="976" spans="1:13" ht="33" customHeight="1">
      <c r="A976" s="55" t="s">
        <v>165</v>
      </c>
      <c r="B976" s="9" t="s">
        <v>484</v>
      </c>
      <c r="C976" s="28" t="s">
        <v>89</v>
      </c>
      <c r="D976" s="9" t="s">
        <v>122</v>
      </c>
      <c r="E976" s="9">
        <f aca="true" t="shared" si="391" ref="E976:F978">G976+I976+K976</f>
        <v>125</v>
      </c>
      <c r="F976" s="9">
        <f t="shared" si="391"/>
        <v>0</v>
      </c>
      <c r="G976" s="9">
        <f>SUM(G977:G978)</f>
        <v>0</v>
      </c>
      <c r="H976" s="9">
        <f>SUM(H977:H978)</f>
        <v>0</v>
      </c>
      <c r="I976" s="9">
        <f>SUM(I977:I978)</f>
        <v>125</v>
      </c>
      <c r="J976" s="9">
        <f>SUM(J977:J978)</f>
        <v>0</v>
      </c>
      <c r="K976" s="9"/>
      <c r="L976" s="173"/>
      <c r="M976" s="28"/>
    </row>
    <row r="977" spans="1:13" ht="33" customHeight="1">
      <c r="A977" s="55"/>
      <c r="B977" s="9"/>
      <c r="C977" s="28"/>
      <c r="D977" s="9">
        <v>2013</v>
      </c>
      <c r="E977" s="9">
        <f t="shared" si="391"/>
        <v>0</v>
      </c>
      <c r="F977" s="9">
        <f t="shared" si="391"/>
        <v>0</v>
      </c>
      <c r="G977" s="9"/>
      <c r="H977" s="9"/>
      <c r="I977" s="9"/>
      <c r="J977" s="9"/>
      <c r="K977" s="9"/>
      <c r="L977" s="9"/>
      <c r="M977" s="28"/>
    </row>
    <row r="978" spans="1:13" ht="33" customHeight="1">
      <c r="A978" s="55"/>
      <c r="B978" s="9"/>
      <c r="C978" s="28"/>
      <c r="D978" s="28">
        <v>2014</v>
      </c>
      <c r="E978" s="28">
        <f t="shared" si="391"/>
        <v>125</v>
      </c>
      <c r="F978" s="28">
        <f t="shared" si="391"/>
        <v>0</v>
      </c>
      <c r="G978" s="28"/>
      <c r="H978" s="28"/>
      <c r="I978" s="28">
        <v>125</v>
      </c>
      <c r="J978" s="28"/>
      <c r="K978" s="28"/>
      <c r="L978" s="28"/>
      <c r="M978" s="28"/>
    </row>
    <row r="979" spans="1:13" ht="33" customHeight="1">
      <c r="A979" s="202"/>
      <c r="B979" s="146" t="s">
        <v>485</v>
      </c>
      <c r="C979" s="132" t="s">
        <v>89</v>
      </c>
      <c r="D979" s="132" t="s">
        <v>22</v>
      </c>
      <c r="E979" s="132">
        <f>E980</f>
        <v>125</v>
      </c>
      <c r="F979" s="132">
        <f aca="true" t="shared" si="392" ref="F979:K979">F980</f>
        <v>0</v>
      </c>
      <c r="G979" s="132">
        <f t="shared" si="392"/>
        <v>0</v>
      </c>
      <c r="H979" s="132">
        <f t="shared" si="392"/>
        <v>0</v>
      </c>
      <c r="I979" s="132">
        <f t="shared" si="392"/>
        <v>125</v>
      </c>
      <c r="J979" s="132">
        <f t="shared" si="392"/>
        <v>0</v>
      </c>
      <c r="K979" s="132">
        <f t="shared" si="392"/>
        <v>0</v>
      </c>
      <c r="L979" s="132">
        <v>0</v>
      </c>
      <c r="M979" s="28"/>
    </row>
    <row r="980" spans="1:13" s="44" customFormat="1" ht="45.75" customHeight="1">
      <c r="A980" s="202"/>
      <c r="B980" s="146"/>
      <c r="C980" s="132"/>
      <c r="D980" s="132">
        <v>2015</v>
      </c>
      <c r="E980" s="132">
        <f>G980+I980+K980</f>
        <v>125</v>
      </c>
      <c r="F980" s="132">
        <v>0</v>
      </c>
      <c r="G980" s="132">
        <v>0</v>
      </c>
      <c r="H980" s="132">
        <v>0</v>
      </c>
      <c r="I980" s="132">
        <v>125</v>
      </c>
      <c r="J980" s="132">
        <v>0</v>
      </c>
      <c r="K980" s="132">
        <v>0</v>
      </c>
      <c r="L980" s="132">
        <v>0</v>
      </c>
      <c r="M980" s="28"/>
    </row>
    <row r="981" spans="1:13" ht="33" customHeight="1">
      <c r="A981" s="202"/>
      <c r="B981" s="146" t="s">
        <v>486</v>
      </c>
      <c r="C981" s="132" t="s">
        <v>89</v>
      </c>
      <c r="D981" s="132" t="s">
        <v>22</v>
      </c>
      <c r="E981" s="132">
        <f>E982</f>
        <v>125</v>
      </c>
      <c r="F981" s="132">
        <f aca="true" t="shared" si="393" ref="F981:L981">F982</f>
        <v>0</v>
      </c>
      <c r="G981" s="132">
        <f t="shared" si="393"/>
        <v>0</v>
      </c>
      <c r="H981" s="132">
        <f t="shared" si="393"/>
        <v>0</v>
      </c>
      <c r="I981" s="132">
        <f t="shared" si="393"/>
        <v>125</v>
      </c>
      <c r="J981" s="132">
        <f t="shared" si="393"/>
        <v>0</v>
      </c>
      <c r="K981" s="132">
        <f t="shared" si="393"/>
        <v>0</v>
      </c>
      <c r="L981" s="132">
        <f t="shared" si="393"/>
        <v>0</v>
      </c>
      <c r="M981" s="28"/>
    </row>
    <row r="982" spans="1:13" s="44" customFormat="1" ht="33" customHeight="1">
      <c r="A982" s="202"/>
      <c r="B982" s="146"/>
      <c r="C982" s="132"/>
      <c r="D982" s="132">
        <v>2015</v>
      </c>
      <c r="E982" s="132">
        <f>G982+I982+K982</f>
        <v>125</v>
      </c>
      <c r="F982" s="132">
        <v>0</v>
      </c>
      <c r="G982" s="132">
        <v>0</v>
      </c>
      <c r="H982" s="132">
        <v>0</v>
      </c>
      <c r="I982" s="132">
        <v>125</v>
      </c>
      <c r="J982" s="132">
        <v>0</v>
      </c>
      <c r="K982" s="132">
        <v>0</v>
      </c>
      <c r="L982" s="132">
        <v>0</v>
      </c>
      <c r="M982" s="28"/>
    </row>
    <row r="983" spans="1:13" ht="33" customHeight="1">
      <c r="A983" s="202"/>
      <c r="B983" s="146" t="s">
        <v>487</v>
      </c>
      <c r="C983" s="132" t="s">
        <v>89</v>
      </c>
      <c r="D983" s="132" t="s">
        <v>22</v>
      </c>
      <c r="E983" s="132">
        <f>E984</f>
        <v>125</v>
      </c>
      <c r="F983" s="132">
        <f aca="true" t="shared" si="394" ref="F983:L983">F984</f>
        <v>0</v>
      </c>
      <c r="G983" s="132">
        <f t="shared" si="394"/>
        <v>0</v>
      </c>
      <c r="H983" s="132">
        <f t="shared" si="394"/>
        <v>0</v>
      </c>
      <c r="I983" s="132">
        <f t="shared" si="394"/>
        <v>125</v>
      </c>
      <c r="J983" s="132">
        <f t="shared" si="394"/>
        <v>0</v>
      </c>
      <c r="K983" s="132">
        <f t="shared" si="394"/>
        <v>0</v>
      </c>
      <c r="L983" s="132">
        <f t="shared" si="394"/>
        <v>0</v>
      </c>
      <c r="M983" s="28"/>
    </row>
    <row r="984" spans="1:13" s="44" customFormat="1" ht="33" customHeight="1">
      <c r="A984" s="202"/>
      <c r="B984" s="146"/>
      <c r="C984" s="132"/>
      <c r="D984" s="132">
        <v>2015</v>
      </c>
      <c r="E984" s="132">
        <f>G984+I984+K984</f>
        <v>125</v>
      </c>
      <c r="F984" s="132">
        <v>0</v>
      </c>
      <c r="G984" s="132">
        <v>0</v>
      </c>
      <c r="H984" s="132">
        <v>0</v>
      </c>
      <c r="I984" s="132">
        <v>125</v>
      </c>
      <c r="J984" s="132">
        <v>0</v>
      </c>
      <c r="K984" s="132">
        <v>0</v>
      </c>
      <c r="L984" s="132">
        <v>0</v>
      </c>
      <c r="M984" s="28"/>
    </row>
    <row r="985" spans="1:13" ht="33" customHeight="1">
      <c r="A985" s="202"/>
      <c r="B985" s="146" t="s">
        <v>488</v>
      </c>
      <c r="C985" s="132" t="s">
        <v>89</v>
      </c>
      <c r="D985" s="132" t="s">
        <v>22</v>
      </c>
      <c r="E985" s="132">
        <f>E986</f>
        <v>125</v>
      </c>
      <c r="F985" s="132">
        <f aca="true" t="shared" si="395" ref="F985:L985">F986</f>
        <v>0</v>
      </c>
      <c r="G985" s="132">
        <f t="shared" si="395"/>
        <v>0</v>
      </c>
      <c r="H985" s="132">
        <f t="shared" si="395"/>
        <v>0</v>
      </c>
      <c r="I985" s="132">
        <f t="shared" si="395"/>
        <v>125</v>
      </c>
      <c r="J985" s="132">
        <f t="shared" si="395"/>
        <v>0</v>
      </c>
      <c r="K985" s="132">
        <f t="shared" si="395"/>
        <v>0</v>
      </c>
      <c r="L985" s="132">
        <f t="shared" si="395"/>
        <v>0</v>
      </c>
      <c r="M985" s="28"/>
    </row>
    <row r="986" spans="1:13" s="44" customFormat="1" ht="33" customHeight="1">
      <c r="A986" s="202"/>
      <c r="B986" s="146"/>
      <c r="C986" s="132"/>
      <c r="D986" s="132">
        <v>2015</v>
      </c>
      <c r="E986" s="132">
        <f>G986+I986+K986</f>
        <v>125</v>
      </c>
      <c r="F986" s="132">
        <v>0</v>
      </c>
      <c r="G986" s="132">
        <v>0</v>
      </c>
      <c r="H986" s="132">
        <v>0</v>
      </c>
      <c r="I986" s="132">
        <v>125</v>
      </c>
      <c r="J986" s="132">
        <v>0</v>
      </c>
      <c r="K986" s="132">
        <v>0</v>
      </c>
      <c r="L986" s="132">
        <v>0</v>
      </c>
      <c r="M986" s="28"/>
    </row>
    <row r="987" spans="1:13" ht="33" customHeight="1">
      <c r="A987" s="28" t="s">
        <v>489</v>
      </c>
      <c r="B987" s="19" t="s">
        <v>490</v>
      </c>
      <c r="C987" s="9" t="s">
        <v>346</v>
      </c>
      <c r="D987" s="15" t="s">
        <v>22</v>
      </c>
      <c r="E987" s="21">
        <f>SUM(E988:E990)</f>
        <v>200</v>
      </c>
      <c r="F987" s="21">
        <f aca="true" t="shared" si="396" ref="F987:K987">SUM(F988:F990)</f>
        <v>100</v>
      </c>
      <c r="G987" s="21">
        <f t="shared" si="396"/>
        <v>0</v>
      </c>
      <c r="H987" s="21">
        <f t="shared" si="396"/>
        <v>0</v>
      </c>
      <c r="I987" s="21">
        <f t="shared" si="396"/>
        <v>200</v>
      </c>
      <c r="J987" s="21">
        <f t="shared" si="396"/>
        <v>100</v>
      </c>
      <c r="K987" s="21">
        <f t="shared" si="396"/>
        <v>0</v>
      </c>
      <c r="L987" s="21">
        <f aca="true" t="shared" si="397" ref="L987">SUM(L988:L989)</f>
        <v>0</v>
      </c>
      <c r="M987" s="28" t="s">
        <v>491</v>
      </c>
    </row>
    <row r="988" spans="1:13" ht="33" customHeight="1">
      <c r="A988" s="28"/>
      <c r="B988" s="19"/>
      <c r="C988" s="9"/>
      <c r="D988" s="22" t="s">
        <v>23</v>
      </c>
      <c r="E988" s="21">
        <f aca="true" t="shared" si="398" ref="E988:F989">SUM(G988+I988+K988)</f>
        <v>0</v>
      </c>
      <c r="F988" s="21">
        <f t="shared" si="398"/>
        <v>0</v>
      </c>
      <c r="G988" s="21"/>
      <c r="H988" s="21"/>
      <c r="I988" s="21"/>
      <c r="J988" s="21"/>
      <c r="K988" s="21"/>
      <c r="L988" s="21"/>
      <c r="M988" s="28"/>
    </row>
    <row r="989" spans="1:13" ht="144.75" customHeight="1">
      <c r="A989" s="28"/>
      <c r="B989" s="19"/>
      <c r="C989" s="9"/>
      <c r="D989" s="203" t="s">
        <v>24</v>
      </c>
      <c r="E989" s="29">
        <f t="shared" si="398"/>
        <v>100</v>
      </c>
      <c r="F989" s="21">
        <f t="shared" si="398"/>
        <v>100</v>
      </c>
      <c r="G989" s="21"/>
      <c r="H989" s="21"/>
      <c r="I989" s="21">
        <v>100</v>
      </c>
      <c r="J989" s="21">
        <v>100</v>
      </c>
      <c r="K989" s="21"/>
      <c r="L989" s="21"/>
      <c r="M989" s="28"/>
    </row>
    <row r="990" spans="1:13" s="44" customFormat="1" ht="45.75" customHeight="1">
      <c r="A990" s="118"/>
      <c r="B990" s="19"/>
      <c r="C990" s="9"/>
      <c r="D990" s="22">
        <v>2015</v>
      </c>
      <c r="E990" s="21">
        <f>G990+I990+K990</f>
        <v>100</v>
      </c>
      <c r="F990" s="21"/>
      <c r="G990" s="21"/>
      <c r="H990" s="21"/>
      <c r="I990" s="36">
        <v>100</v>
      </c>
      <c r="J990" s="21"/>
      <c r="K990" s="21"/>
      <c r="L990" s="21"/>
      <c r="M990" s="52"/>
    </row>
    <row r="991" spans="1:13" ht="33" customHeight="1">
      <c r="A991" s="91" t="s">
        <v>113</v>
      </c>
      <c r="B991" s="188" t="s">
        <v>492</v>
      </c>
      <c r="C991" s="103" t="s">
        <v>254</v>
      </c>
      <c r="D991" s="85" t="s">
        <v>22</v>
      </c>
      <c r="E991" s="177">
        <f>SUM(E992:E994)</f>
        <v>40</v>
      </c>
      <c r="F991" s="177">
        <f aca="true" t="shared" si="399" ref="F991:L991">SUM(F992:F994)</f>
        <v>0</v>
      </c>
      <c r="G991" s="177">
        <f t="shared" si="399"/>
        <v>0</v>
      </c>
      <c r="H991" s="177">
        <f t="shared" si="399"/>
        <v>0</v>
      </c>
      <c r="I991" s="177">
        <f t="shared" si="399"/>
        <v>40</v>
      </c>
      <c r="J991" s="177">
        <f t="shared" si="399"/>
        <v>0</v>
      </c>
      <c r="K991" s="177">
        <f t="shared" si="399"/>
        <v>0</v>
      </c>
      <c r="L991" s="177">
        <f t="shared" si="399"/>
        <v>0</v>
      </c>
      <c r="M991" s="18"/>
    </row>
    <row r="992" spans="1:13" ht="33" customHeight="1">
      <c r="A992" s="91"/>
      <c r="B992" s="188"/>
      <c r="C992" s="103"/>
      <c r="D992" s="16">
        <v>2013</v>
      </c>
      <c r="E992" s="21"/>
      <c r="F992" s="16"/>
      <c r="G992" s="16"/>
      <c r="H992" s="16"/>
      <c r="I992" s="21"/>
      <c r="J992" s="16"/>
      <c r="K992" s="16"/>
      <c r="L992" s="16"/>
      <c r="M992" s="18"/>
    </row>
    <row r="993" spans="1:13" ht="33" customHeight="1">
      <c r="A993" s="91"/>
      <c r="B993" s="188"/>
      <c r="C993" s="103"/>
      <c r="D993" s="25">
        <v>2014</v>
      </c>
      <c r="E993" s="29">
        <v>20</v>
      </c>
      <c r="F993" s="25">
        <v>0</v>
      </c>
      <c r="G993" s="25">
        <v>0</v>
      </c>
      <c r="H993" s="25">
        <v>0</v>
      </c>
      <c r="I993" s="29">
        <v>20</v>
      </c>
      <c r="J993" s="25">
        <v>0</v>
      </c>
      <c r="K993" s="25">
        <v>0</v>
      </c>
      <c r="L993" s="25">
        <v>0</v>
      </c>
      <c r="M993" s="63"/>
    </row>
    <row r="994" spans="1:13" s="44" customFormat="1" ht="33" customHeight="1">
      <c r="A994" s="204"/>
      <c r="B994" s="188"/>
      <c r="C994" s="103"/>
      <c r="D994" s="25">
        <v>2015</v>
      </c>
      <c r="E994" s="29">
        <f>G994+I994+K994</f>
        <v>20</v>
      </c>
      <c r="F994" s="25"/>
      <c r="G994" s="25"/>
      <c r="H994" s="25"/>
      <c r="I994" s="29">
        <v>20</v>
      </c>
      <c r="J994" s="25"/>
      <c r="K994" s="25"/>
      <c r="L994" s="25"/>
      <c r="M994" s="63"/>
    </row>
    <row r="995" spans="1:13" ht="33" customHeight="1">
      <c r="A995" s="28" t="s">
        <v>489</v>
      </c>
      <c r="B995" s="19" t="s">
        <v>493</v>
      </c>
      <c r="C995" s="9" t="s">
        <v>259</v>
      </c>
      <c r="D995" s="15" t="s">
        <v>22</v>
      </c>
      <c r="E995" s="21">
        <f>SUM(E996:E998)</f>
        <v>802.7</v>
      </c>
      <c r="F995" s="21">
        <f aca="true" t="shared" si="400" ref="F995:L995">SUM(F996:F998)</f>
        <v>1464.2</v>
      </c>
      <c r="G995" s="21">
        <f t="shared" si="400"/>
        <v>402.7</v>
      </c>
      <c r="H995" s="21">
        <f t="shared" si="400"/>
        <v>402.7</v>
      </c>
      <c r="I995" s="21">
        <f t="shared" si="400"/>
        <v>400</v>
      </c>
      <c r="J995" s="21">
        <f t="shared" si="400"/>
        <v>1061.5</v>
      </c>
      <c r="K995" s="21">
        <f t="shared" si="400"/>
        <v>0</v>
      </c>
      <c r="L995" s="21">
        <f t="shared" si="400"/>
        <v>0</v>
      </c>
      <c r="M995" s="18"/>
    </row>
    <row r="996" spans="1:13" ht="33" customHeight="1">
      <c r="A996" s="28"/>
      <c r="B996" s="19"/>
      <c r="C996" s="9"/>
      <c r="D996" s="22" t="s">
        <v>23</v>
      </c>
      <c r="E996" s="21">
        <v>402.7</v>
      </c>
      <c r="F996" s="21">
        <v>402.7</v>
      </c>
      <c r="G996" s="21">
        <v>402.7</v>
      </c>
      <c r="H996" s="21">
        <v>402.7</v>
      </c>
      <c r="I996" s="21">
        <v>0</v>
      </c>
      <c r="J996" s="21">
        <v>0</v>
      </c>
      <c r="K996" s="21">
        <v>0</v>
      </c>
      <c r="L996" s="21">
        <v>0</v>
      </c>
      <c r="M996" s="18"/>
    </row>
    <row r="997" spans="1:13" ht="33" customHeight="1">
      <c r="A997" s="28"/>
      <c r="B997" s="19"/>
      <c r="C997" s="9"/>
      <c r="D997" s="22" t="s">
        <v>24</v>
      </c>
      <c r="E997" s="21">
        <v>300</v>
      </c>
      <c r="F997" s="21">
        <v>1061.5</v>
      </c>
      <c r="G997" s="21">
        <v>0</v>
      </c>
      <c r="H997" s="21">
        <v>0</v>
      </c>
      <c r="I997" s="21">
        <v>300</v>
      </c>
      <c r="J997" s="21">
        <v>1061.5</v>
      </c>
      <c r="K997" s="21">
        <v>0</v>
      </c>
      <c r="L997" s="21">
        <v>0</v>
      </c>
      <c r="M997" s="18"/>
    </row>
    <row r="998" spans="1:13" s="44" customFormat="1" ht="33" customHeight="1">
      <c r="A998" s="52"/>
      <c r="B998" s="19"/>
      <c r="C998" s="9"/>
      <c r="D998" s="22" t="s">
        <v>263</v>
      </c>
      <c r="E998" s="21">
        <f>G998+I998+K998</f>
        <v>100</v>
      </c>
      <c r="F998" s="21"/>
      <c r="G998" s="21"/>
      <c r="H998" s="21"/>
      <c r="I998" s="21">
        <v>100</v>
      </c>
      <c r="J998" s="21"/>
      <c r="K998" s="21"/>
      <c r="L998" s="21"/>
      <c r="M998" s="63"/>
    </row>
    <row r="999" spans="1:13" ht="33" customHeight="1">
      <c r="A999" s="54">
        <v>7</v>
      </c>
      <c r="B999" s="9" t="s">
        <v>494</v>
      </c>
      <c r="C999" s="9" t="s">
        <v>275</v>
      </c>
      <c r="D999" s="21" t="s">
        <v>241</v>
      </c>
      <c r="E999" s="21">
        <f>SUM(E1000:E1002)</f>
        <v>40</v>
      </c>
      <c r="F999" s="21">
        <f aca="true" t="shared" si="401" ref="F999:L999">SUM(F1000:F1002)</f>
        <v>0</v>
      </c>
      <c r="G999" s="21">
        <f t="shared" si="401"/>
        <v>0</v>
      </c>
      <c r="H999" s="21">
        <f t="shared" si="401"/>
        <v>0</v>
      </c>
      <c r="I999" s="21">
        <f t="shared" si="401"/>
        <v>40</v>
      </c>
      <c r="J999" s="21">
        <f t="shared" si="401"/>
        <v>0</v>
      </c>
      <c r="K999" s="21">
        <f t="shared" si="401"/>
        <v>0</v>
      </c>
      <c r="L999" s="21">
        <f t="shared" si="401"/>
        <v>0</v>
      </c>
      <c r="M999" s="28" t="s">
        <v>255</v>
      </c>
    </row>
    <row r="1000" spans="1:13" ht="33" customHeight="1">
      <c r="A1000" s="54"/>
      <c r="B1000" s="9"/>
      <c r="C1000" s="9"/>
      <c r="D1000" s="21">
        <v>2013</v>
      </c>
      <c r="E1000" s="21">
        <v>0</v>
      </c>
      <c r="F1000" s="21">
        <v>0</v>
      </c>
      <c r="G1000" s="21">
        <v>0</v>
      </c>
      <c r="H1000" s="21">
        <v>0</v>
      </c>
      <c r="I1000" s="21">
        <v>0</v>
      </c>
      <c r="J1000" s="21"/>
      <c r="K1000" s="21"/>
      <c r="L1000" s="21"/>
      <c r="M1000" s="28"/>
    </row>
    <row r="1001" spans="1:13" ht="33" customHeight="1">
      <c r="A1001" s="54"/>
      <c r="B1001" s="9"/>
      <c r="C1001" s="9"/>
      <c r="D1001" s="21">
        <v>2014</v>
      </c>
      <c r="E1001" s="21">
        <v>20</v>
      </c>
      <c r="F1001" s="21">
        <v>0</v>
      </c>
      <c r="G1001" s="21">
        <v>0</v>
      </c>
      <c r="H1001" s="21">
        <v>0</v>
      </c>
      <c r="I1001" s="21">
        <v>20</v>
      </c>
      <c r="J1001" s="21"/>
      <c r="K1001" s="21"/>
      <c r="L1001" s="21"/>
      <c r="M1001" s="28"/>
    </row>
    <row r="1002" spans="1:13" s="44" customFormat="1" ht="33" customHeight="1">
      <c r="A1002" s="54"/>
      <c r="B1002" s="9"/>
      <c r="C1002" s="9"/>
      <c r="D1002" s="21">
        <v>2015</v>
      </c>
      <c r="E1002" s="21">
        <f>G1002+I1002+K1002</f>
        <v>20</v>
      </c>
      <c r="F1002" s="21"/>
      <c r="G1002" s="21"/>
      <c r="H1002" s="21"/>
      <c r="I1002" s="21">
        <v>20</v>
      </c>
      <c r="J1002" s="21"/>
      <c r="K1002" s="21"/>
      <c r="L1002" s="21"/>
      <c r="M1002" s="52"/>
    </row>
    <row r="1003" spans="1:13" ht="33" customHeight="1">
      <c r="A1003" s="54"/>
      <c r="B1003" s="9" t="s">
        <v>495</v>
      </c>
      <c r="C1003" s="9" t="s">
        <v>302</v>
      </c>
      <c r="D1003" s="21" t="s">
        <v>241</v>
      </c>
      <c r="E1003" s="21">
        <f aca="true" t="shared" si="402" ref="E1003:L1003">SUM(E1004:E1004)</f>
        <v>100</v>
      </c>
      <c r="F1003" s="21">
        <f t="shared" si="402"/>
        <v>0</v>
      </c>
      <c r="G1003" s="21">
        <f t="shared" si="402"/>
        <v>0</v>
      </c>
      <c r="H1003" s="21">
        <f t="shared" si="402"/>
        <v>0</v>
      </c>
      <c r="I1003" s="21">
        <f t="shared" si="402"/>
        <v>100</v>
      </c>
      <c r="J1003" s="21">
        <f t="shared" si="402"/>
        <v>0</v>
      </c>
      <c r="K1003" s="21">
        <f t="shared" si="402"/>
        <v>0</v>
      </c>
      <c r="L1003" s="21">
        <f t="shared" si="402"/>
        <v>0</v>
      </c>
      <c r="M1003" s="52"/>
    </row>
    <row r="1004" spans="1:13" s="44" customFormat="1" ht="33" customHeight="1">
      <c r="A1004" s="54"/>
      <c r="B1004" s="9"/>
      <c r="C1004" s="9"/>
      <c r="D1004" s="21">
        <v>2015</v>
      </c>
      <c r="E1004" s="21">
        <f>G1004+I1004+K1004</f>
        <v>100</v>
      </c>
      <c r="F1004" s="21"/>
      <c r="G1004" s="21"/>
      <c r="H1004" s="21"/>
      <c r="I1004" s="21">
        <v>100</v>
      </c>
      <c r="J1004" s="21"/>
      <c r="K1004" s="21"/>
      <c r="L1004" s="21"/>
      <c r="M1004" s="52"/>
    </row>
    <row r="1005" spans="1:13" ht="33" customHeight="1">
      <c r="A1005" s="54"/>
      <c r="B1005" s="9" t="s">
        <v>496</v>
      </c>
      <c r="C1005" s="9" t="s">
        <v>302</v>
      </c>
      <c r="D1005" s="21" t="s">
        <v>241</v>
      </c>
      <c r="E1005" s="21">
        <f aca="true" t="shared" si="403" ref="E1005:L1005">SUM(E1006:E1006)</f>
        <v>100</v>
      </c>
      <c r="F1005" s="21">
        <f t="shared" si="403"/>
        <v>99.7</v>
      </c>
      <c r="G1005" s="21">
        <f t="shared" si="403"/>
        <v>0</v>
      </c>
      <c r="H1005" s="21">
        <f t="shared" si="403"/>
        <v>0</v>
      </c>
      <c r="I1005" s="21">
        <f t="shared" si="403"/>
        <v>100</v>
      </c>
      <c r="J1005" s="21">
        <f t="shared" si="403"/>
        <v>99.7</v>
      </c>
      <c r="K1005" s="21">
        <f t="shared" si="403"/>
        <v>0</v>
      </c>
      <c r="L1005" s="21">
        <f t="shared" si="403"/>
        <v>0</v>
      </c>
      <c r="M1005" s="52"/>
    </row>
    <row r="1006" spans="1:13" s="44" customFormat="1" ht="33" customHeight="1">
      <c r="A1006" s="54"/>
      <c r="B1006" s="9"/>
      <c r="C1006" s="9"/>
      <c r="D1006" s="21">
        <v>2015</v>
      </c>
      <c r="E1006" s="21">
        <f>G1006+I1006+K1006</f>
        <v>100</v>
      </c>
      <c r="F1006" s="21">
        <f>H1006+J1006+L1006</f>
        <v>99.7</v>
      </c>
      <c r="G1006" s="21"/>
      <c r="H1006" s="21"/>
      <c r="I1006" s="21">
        <v>100</v>
      </c>
      <c r="J1006" s="21">
        <v>99.7</v>
      </c>
      <c r="K1006" s="21"/>
      <c r="L1006" s="21"/>
      <c r="M1006" s="52"/>
    </row>
    <row r="1007" spans="1:13" s="44" customFormat="1" ht="33" customHeight="1">
      <c r="A1007" s="54"/>
      <c r="B1007" s="118"/>
      <c r="C1007" s="51"/>
      <c r="D1007" s="16" t="s">
        <v>241</v>
      </c>
      <c r="E1007" s="21">
        <f>SUM(E1008:E1010)</f>
        <v>6420</v>
      </c>
      <c r="F1007" s="21">
        <f aca="true" t="shared" si="404" ref="F1007:L1007">SUM(F1008:F1010)</f>
        <v>1606.5</v>
      </c>
      <c r="G1007" s="21">
        <f t="shared" si="404"/>
        <v>4978</v>
      </c>
      <c r="H1007" s="21">
        <f t="shared" si="404"/>
        <v>1200</v>
      </c>
      <c r="I1007" s="21">
        <f t="shared" si="404"/>
        <v>1442</v>
      </c>
      <c r="J1007" s="21">
        <f t="shared" si="404"/>
        <v>406.5</v>
      </c>
      <c r="K1007" s="21">
        <f t="shared" si="404"/>
        <v>0</v>
      </c>
      <c r="L1007" s="21">
        <f t="shared" si="404"/>
        <v>0</v>
      </c>
      <c r="M1007" s="52"/>
    </row>
    <row r="1008" spans="1:13" s="44" customFormat="1" ht="33" customHeight="1">
      <c r="A1008" s="54"/>
      <c r="B1008" s="118"/>
      <c r="C1008" s="51"/>
      <c r="D1008" s="21">
        <v>2013</v>
      </c>
      <c r="E1008" s="21">
        <f aca="true" t="shared" si="405" ref="E1008:F1010">G1008+I1008+K1008</f>
        <v>1700</v>
      </c>
      <c r="F1008" s="21">
        <f t="shared" si="405"/>
        <v>1440</v>
      </c>
      <c r="G1008" s="21">
        <f>G1020+G1026+G1029+G1035</f>
        <v>1250</v>
      </c>
      <c r="H1008" s="21">
        <f aca="true" t="shared" si="406" ref="H1008:L1008">H1020+H1026+H1029+H1035</f>
        <v>1200</v>
      </c>
      <c r="I1008" s="21">
        <f t="shared" si="406"/>
        <v>450</v>
      </c>
      <c r="J1008" s="21">
        <f t="shared" si="406"/>
        <v>240</v>
      </c>
      <c r="K1008" s="21">
        <f t="shared" si="406"/>
        <v>0</v>
      </c>
      <c r="L1008" s="21">
        <f t="shared" si="406"/>
        <v>0</v>
      </c>
      <c r="M1008" s="52"/>
    </row>
    <row r="1009" spans="1:13" s="44" customFormat="1" ht="33" customHeight="1">
      <c r="A1009" s="54"/>
      <c r="B1009" s="118"/>
      <c r="C1009" s="51"/>
      <c r="D1009" s="21">
        <v>2014</v>
      </c>
      <c r="E1009" s="21">
        <f t="shared" si="405"/>
        <v>1100</v>
      </c>
      <c r="F1009" s="21">
        <f t="shared" si="405"/>
        <v>0</v>
      </c>
      <c r="G1009" s="21">
        <f>G1027+G1030+G1036</f>
        <v>870</v>
      </c>
      <c r="H1009" s="21">
        <f aca="true" t="shared" si="407" ref="H1009:L1009">H1027+H1030+H1036</f>
        <v>0</v>
      </c>
      <c r="I1009" s="21">
        <f t="shared" si="407"/>
        <v>230</v>
      </c>
      <c r="J1009" s="21">
        <f t="shared" si="407"/>
        <v>0</v>
      </c>
      <c r="K1009" s="21">
        <f t="shared" si="407"/>
        <v>0</v>
      </c>
      <c r="L1009" s="21">
        <f t="shared" si="407"/>
        <v>0</v>
      </c>
      <c r="M1009" s="52"/>
    </row>
    <row r="1010" spans="1:13" s="38" customFormat="1" ht="24.75" customHeight="1">
      <c r="A1010" s="54"/>
      <c r="B1010" s="118"/>
      <c r="C1010" s="51"/>
      <c r="D1010" s="21">
        <v>2015</v>
      </c>
      <c r="E1010" s="21">
        <f t="shared" si="405"/>
        <v>3620</v>
      </c>
      <c r="F1010" s="21">
        <f t="shared" si="405"/>
        <v>166.5</v>
      </c>
      <c r="G1010" s="21">
        <f>G1012+G1014+G1016+G1018+G1022+G1024+G1031+G1033+G1037+G1039</f>
        <v>2858</v>
      </c>
      <c r="H1010" s="21">
        <f aca="true" t="shared" si="408" ref="H1010:L1010">H1012+H1014+H1016+H1018+H1022+H1024+H1031+H1033+H1037+H1039</f>
        <v>0</v>
      </c>
      <c r="I1010" s="21">
        <f t="shared" si="408"/>
        <v>762</v>
      </c>
      <c r="J1010" s="21">
        <f t="shared" si="408"/>
        <v>166.5</v>
      </c>
      <c r="K1010" s="21">
        <f t="shared" si="408"/>
        <v>0</v>
      </c>
      <c r="L1010" s="21">
        <f t="shared" si="408"/>
        <v>0</v>
      </c>
      <c r="M1010" s="52"/>
    </row>
    <row r="1011" spans="1:13" s="44" customFormat="1" ht="33" customHeight="1">
      <c r="A1011" s="54"/>
      <c r="B1011" s="146" t="s">
        <v>497</v>
      </c>
      <c r="C1011" s="132" t="s">
        <v>89</v>
      </c>
      <c r="D1011" s="132" t="s">
        <v>22</v>
      </c>
      <c r="E1011" s="132">
        <f>E1012</f>
        <v>170</v>
      </c>
      <c r="F1011" s="132">
        <f aca="true" t="shared" si="409" ref="F1011:L1011">F1012</f>
        <v>0</v>
      </c>
      <c r="G1011" s="132">
        <f t="shared" si="409"/>
        <v>153</v>
      </c>
      <c r="H1011" s="132">
        <f t="shared" si="409"/>
        <v>0</v>
      </c>
      <c r="I1011" s="132">
        <f t="shared" si="409"/>
        <v>17</v>
      </c>
      <c r="J1011" s="132">
        <f t="shared" si="409"/>
        <v>0</v>
      </c>
      <c r="K1011" s="132">
        <f t="shared" si="409"/>
        <v>0</v>
      </c>
      <c r="L1011" s="132">
        <f t="shared" si="409"/>
        <v>0</v>
      </c>
      <c r="M1011" s="52"/>
    </row>
    <row r="1012" spans="1:13" s="44" customFormat="1" ht="33" customHeight="1">
      <c r="A1012" s="54"/>
      <c r="B1012" s="146"/>
      <c r="C1012" s="132"/>
      <c r="D1012" s="132">
        <v>2015</v>
      </c>
      <c r="E1012" s="132">
        <f>G1012+I1012+K1012</f>
        <v>170</v>
      </c>
      <c r="F1012" s="132">
        <v>0</v>
      </c>
      <c r="G1012" s="132">
        <v>153</v>
      </c>
      <c r="H1012" s="132">
        <v>0</v>
      </c>
      <c r="I1012" s="132">
        <v>17</v>
      </c>
      <c r="J1012" s="132">
        <v>0</v>
      </c>
      <c r="K1012" s="132">
        <v>0</v>
      </c>
      <c r="L1012" s="132">
        <v>0</v>
      </c>
      <c r="M1012" s="52"/>
    </row>
    <row r="1013" spans="1:13" s="44" customFormat="1" ht="33" customHeight="1">
      <c r="A1013" s="54"/>
      <c r="B1013" s="146" t="s">
        <v>498</v>
      </c>
      <c r="C1013" s="132" t="s">
        <v>89</v>
      </c>
      <c r="D1013" s="132" t="s">
        <v>22</v>
      </c>
      <c r="E1013" s="132">
        <f>E1014</f>
        <v>140</v>
      </c>
      <c r="F1013" s="132">
        <f aca="true" t="shared" si="410" ref="F1013:L1013">F1014</f>
        <v>0</v>
      </c>
      <c r="G1013" s="132">
        <f t="shared" si="410"/>
        <v>126</v>
      </c>
      <c r="H1013" s="132">
        <f t="shared" si="410"/>
        <v>0</v>
      </c>
      <c r="I1013" s="132">
        <f t="shared" si="410"/>
        <v>14</v>
      </c>
      <c r="J1013" s="132">
        <f t="shared" si="410"/>
        <v>0</v>
      </c>
      <c r="K1013" s="132">
        <f t="shared" si="410"/>
        <v>0</v>
      </c>
      <c r="L1013" s="132">
        <f t="shared" si="410"/>
        <v>0</v>
      </c>
      <c r="M1013" s="52"/>
    </row>
    <row r="1014" spans="1:13" s="44" customFormat="1" ht="33" customHeight="1">
      <c r="A1014" s="54"/>
      <c r="B1014" s="146"/>
      <c r="C1014" s="132"/>
      <c r="D1014" s="132">
        <v>2015</v>
      </c>
      <c r="E1014" s="132">
        <f>G1014+I1014+K1014</f>
        <v>140</v>
      </c>
      <c r="F1014" s="132">
        <v>0</v>
      </c>
      <c r="G1014" s="132">
        <v>126</v>
      </c>
      <c r="H1014" s="132">
        <v>0</v>
      </c>
      <c r="I1014" s="132">
        <v>14</v>
      </c>
      <c r="J1014" s="132">
        <v>0</v>
      </c>
      <c r="K1014" s="132">
        <v>0</v>
      </c>
      <c r="L1014" s="132">
        <v>0</v>
      </c>
      <c r="M1014" s="52"/>
    </row>
    <row r="1015" spans="1:13" s="44" customFormat="1" ht="33" customHeight="1">
      <c r="A1015" s="54"/>
      <c r="B1015" s="146" t="s">
        <v>499</v>
      </c>
      <c r="C1015" s="132" t="s">
        <v>89</v>
      </c>
      <c r="D1015" s="132" t="s">
        <v>22</v>
      </c>
      <c r="E1015" s="132">
        <f>E1016</f>
        <v>90</v>
      </c>
      <c r="F1015" s="132">
        <f aca="true" t="shared" si="411" ref="F1015:L1015">F1016</f>
        <v>0</v>
      </c>
      <c r="G1015" s="132">
        <f t="shared" si="411"/>
        <v>81</v>
      </c>
      <c r="H1015" s="132">
        <f t="shared" si="411"/>
        <v>0</v>
      </c>
      <c r="I1015" s="132">
        <f t="shared" si="411"/>
        <v>9</v>
      </c>
      <c r="J1015" s="132">
        <f t="shared" si="411"/>
        <v>0</v>
      </c>
      <c r="K1015" s="132">
        <f t="shared" si="411"/>
        <v>0</v>
      </c>
      <c r="L1015" s="132">
        <f t="shared" si="411"/>
        <v>0</v>
      </c>
      <c r="M1015" s="52"/>
    </row>
    <row r="1016" spans="1:13" s="44" customFormat="1" ht="33" customHeight="1">
      <c r="A1016" s="54"/>
      <c r="B1016" s="146"/>
      <c r="C1016" s="132"/>
      <c r="D1016" s="132">
        <v>2015</v>
      </c>
      <c r="E1016" s="132">
        <f>G1016+I1016+K1016</f>
        <v>90</v>
      </c>
      <c r="F1016" s="132">
        <v>0</v>
      </c>
      <c r="G1016" s="132">
        <v>81</v>
      </c>
      <c r="H1016" s="132">
        <v>0</v>
      </c>
      <c r="I1016" s="132">
        <v>9</v>
      </c>
      <c r="J1016" s="132">
        <v>0</v>
      </c>
      <c r="K1016" s="132">
        <v>0</v>
      </c>
      <c r="L1016" s="132">
        <v>0</v>
      </c>
      <c r="M1016" s="52"/>
    </row>
    <row r="1017" spans="1:13" s="44" customFormat="1" ht="33" customHeight="1">
      <c r="A1017" s="54"/>
      <c r="B1017" s="146" t="s">
        <v>500</v>
      </c>
      <c r="C1017" s="132" t="s">
        <v>89</v>
      </c>
      <c r="D1017" s="132" t="s">
        <v>22</v>
      </c>
      <c r="E1017" s="132">
        <f>E1018</f>
        <v>220</v>
      </c>
      <c r="F1017" s="132">
        <f aca="true" t="shared" si="412" ref="F1017:L1017">F1018</f>
        <v>0</v>
      </c>
      <c r="G1017" s="132">
        <f t="shared" si="412"/>
        <v>198</v>
      </c>
      <c r="H1017" s="132">
        <f t="shared" si="412"/>
        <v>0</v>
      </c>
      <c r="I1017" s="132">
        <f t="shared" si="412"/>
        <v>22</v>
      </c>
      <c r="J1017" s="132">
        <f t="shared" si="412"/>
        <v>0</v>
      </c>
      <c r="K1017" s="132">
        <f t="shared" si="412"/>
        <v>0</v>
      </c>
      <c r="L1017" s="132">
        <f t="shared" si="412"/>
        <v>0</v>
      </c>
      <c r="M1017" s="52"/>
    </row>
    <row r="1018" spans="1:13" s="44" customFormat="1" ht="33" customHeight="1">
      <c r="A1018" s="54"/>
      <c r="B1018" s="146"/>
      <c r="C1018" s="132"/>
      <c r="D1018" s="132">
        <v>2015</v>
      </c>
      <c r="E1018" s="132">
        <f>G1018+I1018+K1018</f>
        <v>220</v>
      </c>
      <c r="F1018" s="132">
        <v>0</v>
      </c>
      <c r="G1018" s="132">
        <v>198</v>
      </c>
      <c r="H1018" s="132">
        <v>0</v>
      </c>
      <c r="I1018" s="132">
        <v>22</v>
      </c>
      <c r="J1018" s="132">
        <v>0</v>
      </c>
      <c r="K1018" s="132">
        <v>0</v>
      </c>
      <c r="L1018" s="132">
        <v>0</v>
      </c>
      <c r="M1018" s="52"/>
    </row>
    <row r="1019" spans="1:13" ht="33" customHeight="1">
      <c r="A1019" s="54">
        <v>7</v>
      </c>
      <c r="B1019" s="205" t="s">
        <v>501</v>
      </c>
      <c r="C1019" s="49" t="s">
        <v>280</v>
      </c>
      <c r="D1019" s="206" t="s">
        <v>22</v>
      </c>
      <c r="E1019" s="21">
        <f>G1019+I1019+K1019</f>
        <v>400</v>
      </c>
      <c r="F1019" s="21">
        <f>H1019+J1019+L1019</f>
        <v>67</v>
      </c>
      <c r="G1019" s="21">
        <f aca="true" t="shared" si="413" ref="G1019:L1019">G1020+G1021</f>
        <v>300</v>
      </c>
      <c r="H1019" s="21">
        <f t="shared" si="413"/>
        <v>0</v>
      </c>
      <c r="I1019" s="21">
        <f t="shared" si="413"/>
        <v>100</v>
      </c>
      <c r="J1019" s="21">
        <f t="shared" si="413"/>
        <v>67</v>
      </c>
      <c r="K1019" s="21">
        <f t="shared" si="413"/>
        <v>0</v>
      </c>
      <c r="L1019" s="21">
        <f t="shared" si="413"/>
        <v>0</v>
      </c>
      <c r="M1019" s="63"/>
    </row>
    <row r="1020" spans="1:13" ht="33" customHeight="1">
      <c r="A1020" s="54"/>
      <c r="B1020" s="205"/>
      <c r="C1020" s="49"/>
      <c r="D1020" s="21">
        <v>2013</v>
      </c>
      <c r="E1020" s="21">
        <v>0</v>
      </c>
      <c r="F1020" s="21">
        <v>0</v>
      </c>
      <c r="G1020" s="21">
        <v>0</v>
      </c>
      <c r="H1020" s="21">
        <v>0</v>
      </c>
      <c r="I1020" s="21">
        <v>0</v>
      </c>
      <c r="J1020" s="21"/>
      <c r="K1020" s="21"/>
      <c r="L1020" s="21"/>
      <c r="M1020" s="18"/>
    </row>
    <row r="1021" spans="1:13" ht="33" customHeight="1">
      <c r="A1021" s="54"/>
      <c r="B1021" s="205"/>
      <c r="C1021" s="49"/>
      <c r="D1021" s="21">
        <v>2014</v>
      </c>
      <c r="E1021" s="21">
        <v>400</v>
      </c>
      <c r="F1021" s="21">
        <v>65.7</v>
      </c>
      <c r="G1021" s="21">
        <v>300</v>
      </c>
      <c r="H1021" s="21">
        <v>0</v>
      </c>
      <c r="I1021" s="21">
        <v>100</v>
      </c>
      <c r="J1021" s="21">
        <v>67</v>
      </c>
      <c r="K1021" s="21">
        <v>0</v>
      </c>
      <c r="L1021" s="21">
        <v>0</v>
      </c>
      <c r="M1021" s="18"/>
    </row>
    <row r="1022" spans="1:13" s="44" customFormat="1" ht="33" customHeight="1">
      <c r="A1022" s="207"/>
      <c r="B1022" s="205"/>
      <c r="C1022" s="49"/>
      <c r="D1022" s="21">
        <v>2015</v>
      </c>
      <c r="E1022" s="21">
        <f>G1022+I1022+K1022</f>
        <v>400</v>
      </c>
      <c r="F1022" s="21"/>
      <c r="G1022" s="21">
        <v>300</v>
      </c>
      <c r="H1022" s="21"/>
      <c r="I1022" s="21">
        <v>100</v>
      </c>
      <c r="J1022" s="208"/>
      <c r="K1022" s="208"/>
      <c r="L1022" s="208"/>
      <c r="M1022" s="77"/>
    </row>
    <row r="1023" spans="1:13" ht="33" customHeight="1">
      <c r="A1023" s="207"/>
      <c r="B1023" s="205" t="s">
        <v>502</v>
      </c>
      <c r="C1023" s="49" t="s">
        <v>280</v>
      </c>
      <c r="D1023" s="206" t="s">
        <v>22</v>
      </c>
      <c r="E1023" s="21">
        <f>E1024</f>
        <v>400</v>
      </c>
      <c r="F1023" s="21">
        <f aca="true" t="shared" si="414" ref="F1023:L1023">F1024</f>
        <v>0</v>
      </c>
      <c r="G1023" s="21">
        <f t="shared" si="414"/>
        <v>300</v>
      </c>
      <c r="H1023" s="21">
        <f t="shared" si="414"/>
        <v>0</v>
      </c>
      <c r="I1023" s="21">
        <f t="shared" si="414"/>
        <v>100</v>
      </c>
      <c r="J1023" s="21">
        <f t="shared" si="414"/>
        <v>0</v>
      </c>
      <c r="K1023" s="21">
        <f t="shared" si="414"/>
        <v>0</v>
      </c>
      <c r="L1023" s="21">
        <f t="shared" si="414"/>
        <v>0</v>
      </c>
      <c r="M1023" s="77"/>
    </row>
    <row r="1024" spans="1:13" s="44" customFormat="1" ht="33" customHeight="1">
      <c r="A1024" s="207"/>
      <c r="B1024" s="205"/>
      <c r="C1024" s="49"/>
      <c r="D1024" s="21">
        <v>2015</v>
      </c>
      <c r="E1024" s="21">
        <f>G1024+I1024+K1024</f>
        <v>400</v>
      </c>
      <c r="F1024" s="21"/>
      <c r="G1024" s="21">
        <v>300</v>
      </c>
      <c r="H1024" s="21"/>
      <c r="I1024" s="21">
        <v>100</v>
      </c>
      <c r="J1024" s="208"/>
      <c r="K1024" s="208"/>
      <c r="L1024" s="208"/>
      <c r="M1024" s="77"/>
    </row>
    <row r="1025" spans="1:13" ht="33" customHeight="1">
      <c r="A1025" s="209" t="s">
        <v>503</v>
      </c>
      <c r="B1025" s="210" t="s">
        <v>504</v>
      </c>
      <c r="C1025" s="150" t="s">
        <v>92</v>
      </c>
      <c r="D1025" s="206" t="s">
        <v>22</v>
      </c>
      <c r="E1025" s="21">
        <v>1700</v>
      </c>
      <c r="F1025" s="21"/>
      <c r="G1025" s="21">
        <v>1250</v>
      </c>
      <c r="H1025" s="21"/>
      <c r="I1025" s="21">
        <v>450</v>
      </c>
      <c r="J1025" s="152"/>
      <c r="K1025" s="152"/>
      <c r="L1025" s="152"/>
      <c r="M1025" s="52"/>
    </row>
    <row r="1026" spans="1:13" ht="33" customHeight="1">
      <c r="A1026" s="209"/>
      <c r="B1026" s="210"/>
      <c r="C1026" s="150"/>
      <c r="D1026" s="211" t="s">
        <v>23</v>
      </c>
      <c r="E1026" s="21">
        <v>1700</v>
      </c>
      <c r="F1026" s="21">
        <v>1400</v>
      </c>
      <c r="G1026" s="21">
        <v>1250</v>
      </c>
      <c r="H1026" s="21">
        <v>1200</v>
      </c>
      <c r="I1026" s="21">
        <v>450</v>
      </c>
      <c r="J1026" s="152">
        <v>240</v>
      </c>
      <c r="K1026" s="152"/>
      <c r="L1026" s="152"/>
      <c r="M1026" s="52"/>
    </row>
    <row r="1027" spans="1:13" ht="55.5" customHeight="1">
      <c r="A1027" s="209"/>
      <c r="B1027" s="210"/>
      <c r="C1027" s="150"/>
      <c r="D1027" s="211" t="s">
        <v>24</v>
      </c>
      <c r="E1027" s="21"/>
      <c r="F1027" s="21"/>
      <c r="G1027" s="21"/>
      <c r="H1027" s="21"/>
      <c r="I1027" s="21"/>
      <c r="J1027" s="152"/>
      <c r="K1027" s="152"/>
      <c r="L1027" s="152"/>
      <c r="M1027" s="52"/>
    </row>
    <row r="1028" spans="1:13" ht="41.25" customHeight="1">
      <c r="A1028" s="159" t="s">
        <v>505</v>
      </c>
      <c r="B1028" s="210" t="s">
        <v>506</v>
      </c>
      <c r="C1028" s="212" t="s">
        <v>92</v>
      </c>
      <c r="D1028" s="206" t="s">
        <v>22</v>
      </c>
      <c r="E1028" s="21">
        <f>SUM(E1029:E1031)</f>
        <v>1600</v>
      </c>
      <c r="F1028" s="21">
        <f aca="true" t="shared" si="415" ref="F1028:L1028">SUM(F1029:F1031)</f>
        <v>0</v>
      </c>
      <c r="G1028" s="21">
        <f t="shared" si="415"/>
        <v>1200</v>
      </c>
      <c r="H1028" s="21">
        <f t="shared" si="415"/>
        <v>0</v>
      </c>
      <c r="I1028" s="21">
        <f t="shared" si="415"/>
        <v>400</v>
      </c>
      <c r="J1028" s="21">
        <f t="shared" si="415"/>
        <v>0</v>
      </c>
      <c r="K1028" s="21">
        <f t="shared" si="415"/>
        <v>0</v>
      </c>
      <c r="L1028" s="21">
        <f t="shared" si="415"/>
        <v>0</v>
      </c>
      <c r="M1028" s="18"/>
    </row>
    <row r="1029" spans="1:13" ht="37.5" customHeight="1">
      <c r="A1029" s="159"/>
      <c r="B1029" s="210"/>
      <c r="C1029" s="212"/>
      <c r="D1029" s="211" t="s">
        <v>23</v>
      </c>
      <c r="E1029" s="21"/>
      <c r="F1029" s="21"/>
      <c r="G1029" s="21"/>
      <c r="H1029" s="21"/>
      <c r="I1029" s="21"/>
      <c r="J1029" s="152"/>
      <c r="K1029" s="152"/>
      <c r="L1029" s="152"/>
      <c r="M1029" s="18"/>
    </row>
    <row r="1030" spans="1:13" ht="37.5" customHeight="1">
      <c r="A1030" s="159"/>
      <c r="B1030" s="210"/>
      <c r="C1030" s="212"/>
      <c r="D1030" s="211" t="s">
        <v>24</v>
      </c>
      <c r="E1030" s="21">
        <v>800</v>
      </c>
      <c r="F1030" s="21"/>
      <c r="G1030" s="21">
        <v>600</v>
      </c>
      <c r="H1030" s="21"/>
      <c r="I1030" s="21">
        <v>200</v>
      </c>
      <c r="J1030" s="152"/>
      <c r="K1030" s="152"/>
      <c r="L1030" s="152"/>
      <c r="M1030" s="18"/>
    </row>
    <row r="1031" spans="1:13" s="44" customFormat="1" ht="36" customHeight="1">
      <c r="A1031" s="159"/>
      <c r="B1031" s="210"/>
      <c r="C1031" s="212"/>
      <c r="D1031" s="213" t="s">
        <v>25</v>
      </c>
      <c r="E1031" s="21">
        <f>G1031+I1031+K1031</f>
        <v>800</v>
      </c>
      <c r="F1031" s="21"/>
      <c r="G1031" s="21">
        <v>600</v>
      </c>
      <c r="H1031" s="21"/>
      <c r="I1031" s="21">
        <v>200</v>
      </c>
      <c r="J1031" s="214"/>
      <c r="K1031" s="214"/>
      <c r="L1031" s="214"/>
      <c r="M1031" s="18"/>
    </row>
    <row r="1032" spans="1:13" ht="41.25" customHeight="1">
      <c r="A1032" s="159"/>
      <c r="B1032" s="205" t="s">
        <v>507</v>
      </c>
      <c r="C1032" s="212" t="s">
        <v>302</v>
      </c>
      <c r="D1032" s="206" t="s">
        <v>22</v>
      </c>
      <c r="E1032" s="21">
        <f aca="true" t="shared" si="416" ref="E1032:L1032">SUM(E1033:E1033)</f>
        <v>600</v>
      </c>
      <c r="F1032" s="21">
        <f t="shared" si="416"/>
        <v>0</v>
      </c>
      <c r="G1032" s="21">
        <f t="shared" si="416"/>
        <v>500</v>
      </c>
      <c r="H1032" s="21">
        <f t="shared" si="416"/>
        <v>0</v>
      </c>
      <c r="I1032" s="21">
        <f t="shared" si="416"/>
        <v>100</v>
      </c>
      <c r="J1032" s="21">
        <f t="shared" si="416"/>
        <v>166.5</v>
      </c>
      <c r="K1032" s="21">
        <f t="shared" si="416"/>
        <v>0</v>
      </c>
      <c r="L1032" s="21">
        <f t="shared" si="416"/>
        <v>0</v>
      </c>
      <c r="M1032" s="18"/>
    </row>
    <row r="1033" spans="1:13" s="44" customFormat="1" ht="41.25" customHeight="1">
      <c r="A1033" s="159"/>
      <c r="B1033" s="205"/>
      <c r="C1033" s="212"/>
      <c r="D1033" s="213" t="s">
        <v>25</v>
      </c>
      <c r="E1033" s="21">
        <f>G1033+I1033+K1033</f>
        <v>600</v>
      </c>
      <c r="F1033" s="21"/>
      <c r="G1033" s="21">
        <v>500</v>
      </c>
      <c r="H1033" s="21"/>
      <c r="I1033" s="21">
        <v>100</v>
      </c>
      <c r="J1033" s="214">
        <v>166.5</v>
      </c>
      <c r="K1033" s="214"/>
      <c r="L1033" s="214"/>
      <c r="M1033" s="18"/>
    </row>
    <row r="1034" spans="1:13" ht="33" customHeight="1">
      <c r="A1034" s="28" t="s">
        <v>489</v>
      </c>
      <c r="B1034" s="205" t="s">
        <v>508</v>
      </c>
      <c r="C1034" s="49" t="s">
        <v>299</v>
      </c>
      <c r="D1034" s="15" t="s">
        <v>22</v>
      </c>
      <c r="E1034" s="21">
        <f>SUM(E1035:E1037)</f>
        <v>800</v>
      </c>
      <c r="F1034" s="21">
        <f aca="true" t="shared" si="417" ref="F1034:L1034">SUM(F1035:F1037)</f>
        <v>0</v>
      </c>
      <c r="G1034" s="21">
        <f t="shared" si="417"/>
        <v>720</v>
      </c>
      <c r="H1034" s="21">
        <f t="shared" si="417"/>
        <v>0</v>
      </c>
      <c r="I1034" s="21">
        <f t="shared" si="417"/>
        <v>80</v>
      </c>
      <c r="J1034" s="21">
        <f t="shared" si="417"/>
        <v>0</v>
      </c>
      <c r="K1034" s="21">
        <f t="shared" si="417"/>
        <v>0</v>
      </c>
      <c r="L1034" s="21">
        <f t="shared" si="417"/>
        <v>0</v>
      </c>
      <c r="M1034" s="9" t="s">
        <v>509</v>
      </c>
    </row>
    <row r="1035" spans="1:13" ht="33" customHeight="1">
      <c r="A1035" s="28"/>
      <c r="B1035" s="205"/>
      <c r="C1035" s="49"/>
      <c r="D1035" s="22" t="s">
        <v>23</v>
      </c>
      <c r="E1035" s="21">
        <f aca="true" t="shared" si="418" ref="E1035:F1036">SUM(G1035+I1035+K1035)</f>
        <v>0</v>
      </c>
      <c r="F1035" s="21">
        <f t="shared" si="418"/>
        <v>0</v>
      </c>
      <c r="G1035" s="21"/>
      <c r="H1035" s="21"/>
      <c r="I1035" s="21"/>
      <c r="J1035" s="21"/>
      <c r="K1035" s="21"/>
      <c r="L1035" s="21"/>
      <c r="M1035" s="9"/>
    </row>
    <row r="1036" spans="1:13" ht="128.25" customHeight="1">
      <c r="A1036" s="28"/>
      <c r="B1036" s="205"/>
      <c r="C1036" s="49"/>
      <c r="D1036" s="22" t="s">
        <v>24</v>
      </c>
      <c r="E1036" s="21">
        <f t="shared" si="418"/>
        <v>300</v>
      </c>
      <c r="F1036" s="21">
        <f t="shared" si="418"/>
        <v>0</v>
      </c>
      <c r="G1036" s="21">
        <v>270</v>
      </c>
      <c r="H1036" s="21"/>
      <c r="I1036" s="21">
        <v>30</v>
      </c>
      <c r="J1036" s="21"/>
      <c r="K1036" s="21"/>
      <c r="L1036" s="21"/>
      <c r="M1036" s="9"/>
    </row>
    <row r="1037" spans="1:13" s="44" customFormat="1" ht="33" customHeight="1">
      <c r="A1037" s="51"/>
      <c r="B1037" s="205"/>
      <c r="C1037" s="49"/>
      <c r="D1037" s="215" t="s">
        <v>25</v>
      </c>
      <c r="E1037" s="21">
        <f>G1037+I1037+K1037</f>
        <v>500</v>
      </c>
      <c r="F1037" s="21"/>
      <c r="G1037" s="21">
        <v>450</v>
      </c>
      <c r="H1037" s="21"/>
      <c r="I1037" s="21">
        <v>50</v>
      </c>
      <c r="J1037" s="21"/>
      <c r="K1037" s="21"/>
      <c r="L1037" s="21"/>
      <c r="M1037" s="97"/>
    </row>
    <row r="1038" spans="1:13" s="44" customFormat="1" ht="33" customHeight="1">
      <c r="A1038" s="51"/>
      <c r="B1038" s="205" t="s">
        <v>510</v>
      </c>
      <c r="C1038" s="49" t="s">
        <v>285</v>
      </c>
      <c r="D1038" s="15" t="s">
        <v>22</v>
      </c>
      <c r="E1038" s="21">
        <f aca="true" t="shared" si="419" ref="E1038:L1038">SUM(E1039:E1039)</f>
        <v>300</v>
      </c>
      <c r="F1038" s="21">
        <f t="shared" si="419"/>
        <v>0</v>
      </c>
      <c r="G1038" s="21">
        <f t="shared" si="419"/>
        <v>150</v>
      </c>
      <c r="H1038" s="21">
        <f t="shared" si="419"/>
        <v>0</v>
      </c>
      <c r="I1038" s="21">
        <f t="shared" si="419"/>
        <v>150</v>
      </c>
      <c r="J1038" s="21">
        <f t="shared" si="419"/>
        <v>0</v>
      </c>
      <c r="K1038" s="21">
        <f t="shared" si="419"/>
        <v>0</v>
      </c>
      <c r="L1038" s="21">
        <f t="shared" si="419"/>
        <v>0</v>
      </c>
      <c r="M1038" s="97"/>
    </row>
    <row r="1039" spans="1:13" ht="33" customHeight="1">
      <c r="A1039" s="51"/>
      <c r="B1039" s="205"/>
      <c r="C1039" s="49"/>
      <c r="D1039" s="215" t="s">
        <v>25</v>
      </c>
      <c r="E1039" s="21">
        <f>G1039+I1039+K1039</f>
        <v>300</v>
      </c>
      <c r="F1039" s="21"/>
      <c r="G1039" s="21">
        <v>150</v>
      </c>
      <c r="H1039" s="21"/>
      <c r="I1039" s="21">
        <v>150</v>
      </c>
      <c r="J1039" s="21"/>
      <c r="K1039" s="21"/>
      <c r="L1039" s="21"/>
      <c r="M1039" s="97"/>
    </row>
    <row r="1040" spans="1:13" ht="21.75" customHeight="1">
      <c r="A1040" s="143" t="s">
        <v>511</v>
      </c>
      <c r="B1040" s="143"/>
      <c r="C1040" s="143"/>
      <c r="D1040" s="143"/>
      <c r="E1040" s="143"/>
      <c r="F1040" s="143"/>
      <c r="G1040" s="143"/>
      <c r="H1040" s="143"/>
      <c r="I1040" s="143"/>
      <c r="J1040" s="143"/>
      <c r="K1040" s="143"/>
      <c r="L1040" s="143"/>
      <c r="M1040" s="143"/>
    </row>
    <row r="1041" spans="1:13" ht="33" customHeight="1">
      <c r="A1041" s="7" t="s">
        <v>119</v>
      </c>
      <c r="B1041" s="7"/>
      <c r="C1041" s="7"/>
      <c r="D1041" s="67" t="s">
        <v>22</v>
      </c>
      <c r="E1041" s="9">
        <f>SUM(E1042:E1044)</f>
        <v>349581.31499999994</v>
      </c>
      <c r="F1041" s="9">
        <f aca="true" t="shared" si="420" ref="F1041:L1041">SUM(F1042:F1044)</f>
        <v>154054.36406</v>
      </c>
      <c r="G1041" s="9">
        <f t="shared" si="420"/>
        <v>292277.08</v>
      </c>
      <c r="H1041" s="9">
        <f t="shared" si="420"/>
        <v>79423.30857999998</v>
      </c>
      <c r="I1041" s="9">
        <f t="shared" si="420"/>
        <v>57304.23499999999</v>
      </c>
      <c r="J1041" s="9">
        <f t="shared" si="420"/>
        <v>74631.05548</v>
      </c>
      <c r="K1041" s="9">
        <f t="shared" si="420"/>
        <v>0</v>
      </c>
      <c r="L1041" s="9">
        <f t="shared" si="420"/>
        <v>0</v>
      </c>
      <c r="M1041" s="7"/>
    </row>
    <row r="1042" spans="1:13" ht="33" customHeight="1">
      <c r="A1042" s="7"/>
      <c r="B1042" s="7"/>
      <c r="C1042" s="7"/>
      <c r="D1042" s="67" t="s">
        <v>23</v>
      </c>
      <c r="E1042" s="9">
        <f aca="true" t="shared" si="421" ref="E1042:F1106">G1042+I1042+K1042</f>
        <v>55602.816</v>
      </c>
      <c r="F1042" s="9">
        <f t="shared" si="421"/>
        <v>48233.14687999999</v>
      </c>
      <c r="G1042" s="7">
        <f aca="true" t="shared" si="422" ref="G1042:L1043">G1046+G1050+G1054+G1058+G1062+G1066+G1070+G1074+G1078+G1082+G1086+G1090+G1094+G1098+G1102+G1106</f>
        <v>44966</v>
      </c>
      <c r="H1042" s="7">
        <f t="shared" si="422"/>
        <v>38191.58149999999</v>
      </c>
      <c r="I1042" s="7">
        <f t="shared" si="422"/>
        <v>10636.815999999999</v>
      </c>
      <c r="J1042" s="7">
        <f t="shared" si="422"/>
        <v>10041.565379999998</v>
      </c>
      <c r="K1042" s="7">
        <f t="shared" si="422"/>
        <v>0</v>
      </c>
      <c r="L1042" s="7">
        <f t="shared" si="422"/>
        <v>0</v>
      </c>
      <c r="M1042" s="7"/>
    </row>
    <row r="1043" spans="1:13" ht="33" customHeight="1">
      <c r="A1043" s="7"/>
      <c r="B1043" s="7"/>
      <c r="C1043" s="7"/>
      <c r="D1043" s="67" t="s">
        <v>24</v>
      </c>
      <c r="E1043" s="9">
        <f t="shared" si="421"/>
        <v>127836.199</v>
      </c>
      <c r="F1043" s="9">
        <f t="shared" si="421"/>
        <v>52971.13718</v>
      </c>
      <c r="G1043" s="7">
        <f t="shared" si="422"/>
        <v>104272.08</v>
      </c>
      <c r="H1043" s="7">
        <f t="shared" si="422"/>
        <v>22746.56708</v>
      </c>
      <c r="I1043" s="7">
        <f t="shared" si="422"/>
        <v>23564.119</v>
      </c>
      <c r="J1043" s="7">
        <f t="shared" si="422"/>
        <v>30224.570099999997</v>
      </c>
      <c r="K1043" s="7">
        <f t="shared" si="422"/>
        <v>0</v>
      </c>
      <c r="L1043" s="7">
        <f t="shared" si="422"/>
        <v>0</v>
      </c>
      <c r="M1043" s="7"/>
    </row>
    <row r="1044" spans="1:13" s="44" customFormat="1" ht="33" customHeight="1">
      <c r="A1044" s="7"/>
      <c r="B1044" s="7"/>
      <c r="C1044" s="7"/>
      <c r="D1044" s="67" t="s">
        <v>25</v>
      </c>
      <c r="E1044" s="9">
        <f>G1044+I1044+K1044</f>
        <v>166142.3</v>
      </c>
      <c r="F1044" s="9">
        <f>H1044+J1044+L1044</f>
        <v>52850.08</v>
      </c>
      <c r="G1044" s="7">
        <f>G1048+G1052+G1056+G1060+G1064+G1068+G1072+G1076+G1080+G1084+G1088+G1092+G1096+G1100+G1104+G1108</f>
        <v>143039</v>
      </c>
      <c r="H1044" s="7">
        <f aca="true" t="shared" si="423" ref="H1044:L1044">H1048+H1052+H1056+H1060+H1064+H1068+H1072+H1076+H1080+H1084+H1088+H1092+H1096+H1100+H1104+H1108</f>
        <v>18485.16</v>
      </c>
      <c r="I1044" s="7">
        <f t="shared" si="423"/>
        <v>23103.3</v>
      </c>
      <c r="J1044" s="7">
        <f t="shared" si="423"/>
        <v>34364.92</v>
      </c>
      <c r="K1044" s="7">
        <f t="shared" si="423"/>
        <v>0</v>
      </c>
      <c r="L1044" s="7">
        <f t="shared" si="423"/>
        <v>0</v>
      </c>
      <c r="M1044" s="7"/>
    </row>
    <row r="1045" spans="1:13" ht="33" customHeight="1">
      <c r="A1045" s="9" t="s">
        <v>119</v>
      </c>
      <c r="B1045" s="9" t="s">
        <v>512</v>
      </c>
      <c r="C1045" s="9" t="s">
        <v>155</v>
      </c>
      <c r="D1045" s="67" t="s">
        <v>22</v>
      </c>
      <c r="E1045" s="9">
        <f>SUM(E1046:E1048)</f>
        <v>173532.3</v>
      </c>
      <c r="F1045" s="9">
        <f aca="true" t="shared" si="424" ref="F1045:L1045">SUM(F1046:F1048)</f>
        <v>13764.22926</v>
      </c>
      <c r="G1045" s="9">
        <f t="shared" si="424"/>
        <v>147575</v>
      </c>
      <c r="H1045" s="9">
        <f t="shared" si="424"/>
        <v>4607.267</v>
      </c>
      <c r="I1045" s="9">
        <f t="shared" si="424"/>
        <v>25957.3</v>
      </c>
      <c r="J1045" s="9">
        <f t="shared" si="424"/>
        <v>9156.96226</v>
      </c>
      <c r="K1045" s="9">
        <f t="shared" si="424"/>
        <v>0</v>
      </c>
      <c r="L1045" s="9">
        <f t="shared" si="424"/>
        <v>0</v>
      </c>
      <c r="M1045" s="9"/>
    </row>
    <row r="1046" spans="1:13" ht="33" customHeight="1">
      <c r="A1046" s="9"/>
      <c r="B1046" s="9"/>
      <c r="C1046" s="9"/>
      <c r="D1046" s="18" t="s">
        <v>23</v>
      </c>
      <c r="E1046" s="9">
        <f t="shared" si="421"/>
        <v>1700</v>
      </c>
      <c r="F1046" s="9">
        <f t="shared" si="421"/>
        <v>2035.3</v>
      </c>
      <c r="G1046" s="9">
        <v>0</v>
      </c>
      <c r="H1046" s="9">
        <v>0</v>
      </c>
      <c r="I1046" s="9">
        <v>1700</v>
      </c>
      <c r="J1046" s="9">
        <v>2035.3</v>
      </c>
      <c r="K1046" s="9">
        <v>0</v>
      </c>
      <c r="L1046" s="9"/>
      <c r="M1046" s="9"/>
    </row>
    <row r="1047" spans="1:13" ht="33" customHeight="1">
      <c r="A1047" s="9"/>
      <c r="B1047" s="9"/>
      <c r="C1047" s="9"/>
      <c r="D1047" s="18" t="s">
        <v>24</v>
      </c>
      <c r="E1047" s="9">
        <f t="shared" si="421"/>
        <v>57540</v>
      </c>
      <c r="F1047" s="9">
        <f t="shared" si="421"/>
        <v>8027.13926</v>
      </c>
      <c r="G1047" s="9">
        <v>47556</v>
      </c>
      <c r="H1047" s="9">
        <v>4607.267</v>
      </c>
      <c r="I1047" s="9">
        <v>9984</v>
      </c>
      <c r="J1047" s="9">
        <v>3419.87226</v>
      </c>
      <c r="K1047" s="9"/>
      <c r="L1047" s="9"/>
      <c r="M1047" s="9"/>
    </row>
    <row r="1048" spans="1:13" s="44" customFormat="1" ht="33" customHeight="1">
      <c r="A1048" s="9"/>
      <c r="B1048" s="9"/>
      <c r="C1048" s="9"/>
      <c r="D1048" s="18" t="s">
        <v>25</v>
      </c>
      <c r="E1048" s="9">
        <f>G1048+I1048+K1048</f>
        <v>114292.3</v>
      </c>
      <c r="F1048" s="9">
        <f>H1048+J1048+L1048</f>
        <v>3701.79</v>
      </c>
      <c r="G1048" s="9">
        <v>100019</v>
      </c>
      <c r="H1048" s="9">
        <v>0</v>
      </c>
      <c r="I1048" s="9">
        <v>14273.3</v>
      </c>
      <c r="J1048" s="9">
        <v>3701.79</v>
      </c>
      <c r="K1048" s="9">
        <v>0</v>
      </c>
      <c r="L1048" s="9">
        <v>0</v>
      </c>
      <c r="M1048" s="9"/>
    </row>
    <row r="1049" spans="1:13" ht="33" customHeight="1">
      <c r="A1049" s="9" t="s">
        <v>119</v>
      </c>
      <c r="B1049" s="9" t="s">
        <v>513</v>
      </c>
      <c r="C1049" s="9" t="s">
        <v>458</v>
      </c>
      <c r="D1049" s="67" t="s">
        <v>22</v>
      </c>
      <c r="E1049" s="9">
        <f>SUM(E1050:E1052)</f>
        <v>2200</v>
      </c>
      <c r="F1049" s="9">
        <f aca="true" t="shared" si="425" ref="F1049:L1049">SUM(F1050:F1052)</f>
        <v>2755.62</v>
      </c>
      <c r="G1049" s="9">
        <f t="shared" si="425"/>
        <v>2000</v>
      </c>
      <c r="H1049" s="9">
        <f t="shared" si="425"/>
        <v>600</v>
      </c>
      <c r="I1049" s="9">
        <f t="shared" si="425"/>
        <v>200</v>
      </c>
      <c r="J1049" s="9">
        <f t="shared" si="425"/>
        <v>2155.62</v>
      </c>
      <c r="K1049" s="9">
        <f t="shared" si="425"/>
        <v>0</v>
      </c>
      <c r="L1049" s="9">
        <f t="shared" si="425"/>
        <v>0</v>
      </c>
      <c r="M1049" s="9"/>
    </row>
    <row r="1050" spans="1:13" ht="33" customHeight="1">
      <c r="A1050" s="9"/>
      <c r="B1050" s="9"/>
      <c r="C1050" s="9"/>
      <c r="D1050" s="18" t="s">
        <v>23</v>
      </c>
      <c r="E1050" s="9">
        <f t="shared" si="421"/>
        <v>0</v>
      </c>
      <c r="F1050" s="9">
        <f t="shared" si="421"/>
        <v>0</v>
      </c>
      <c r="G1050" s="9">
        <v>0</v>
      </c>
      <c r="H1050" s="9">
        <v>0</v>
      </c>
      <c r="I1050" s="9">
        <v>0</v>
      </c>
      <c r="J1050" s="9">
        <v>0</v>
      </c>
      <c r="K1050" s="9">
        <v>0</v>
      </c>
      <c r="L1050" s="9">
        <v>0</v>
      </c>
      <c r="M1050" s="9"/>
    </row>
    <row r="1051" spans="1:13" ht="33" customHeight="1">
      <c r="A1051" s="9"/>
      <c r="B1051" s="9"/>
      <c r="C1051" s="9"/>
      <c r="D1051" s="18" t="s">
        <v>24</v>
      </c>
      <c r="E1051" s="9">
        <f t="shared" si="421"/>
        <v>0</v>
      </c>
      <c r="F1051" s="9">
        <f t="shared" si="421"/>
        <v>0</v>
      </c>
      <c r="G1051" s="9">
        <v>0</v>
      </c>
      <c r="H1051" s="9">
        <v>0</v>
      </c>
      <c r="I1051" s="9">
        <v>0</v>
      </c>
      <c r="J1051" s="9">
        <v>0</v>
      </c>
      <c r="K1051" s="9"/>
      <c r="L1051" s="9"/>
      <c r="M1051" s="9"/>
    </row>
    <row r="1052" spans="1:13" s="44" customFormat="1" ht="33" customHeight="1">
      <c r="A1052" s="9"/>
      <c r="B1052" s="9"/>
      <c r="C1052" s="9"/>
      <c r="D1052" s="18" t="s">
        <v>25</v>
      </c>
      <c r="E1052" s="9">
        <f t="shared" si="421"/>
        <v>2200</v>
      </c>
      <c r="F1052" s="9">
        <f t="shared" si="421"/>
        <v>2755.62</v>
      </c>
      <c r="G1052" s="9">
        <v>2000</v>
      </c>
      <c r="H1052" s="9">
        <v>600</v>
      </c>
      <c r="I1052" s="9">
        <v>200</v>
      </c>
      <c r="J1052" s="9">
        <v>2155.62</v>
      </c>
      <c r="K1052" s="9"/>
      <c r="L1052" s="9"/>
      <c r="M1052" s="9"/>
    </row>
    <row r="1053" spans="1:13" ht="33" customHeight="1">
      <c r="A1053" s="9" t="s">
        <v>119</v>
      </c>
      <c r="B1053" s="9" t="s">
        <v>514</v>
      </c>
      <c r="C1053" s="9" t="s">
        <v>458</v>
      </c>
      <c r="D1053" s="67" t="s">
        <v>22</v>
      </c>
      <c r="E1053" s="9">
        <f>SUM(E1054:E1056)</f>
        <v>80</v>
      </c>
      <c r="F1053" s="9">
        <f aca="true" t="shared" si="426" ref="F1053:L1053">SUM(F1054:F1056)</f>
        <v>248.6</v>
      </c>
      <c r="G1053" s="9">
        <f t="shared" si="426"/>
        <v>0</v>
      </c>
      <c r="H1053" s="9">
        <f t="shared" si="426"/>
        <v>0</v>
      </c>
      <c r="I1053" s="9">
        <f t="shared" si="426"/>
        <v>80</v>
      </c>
      <c r="J1053" s="9">
        <f t="shared" si="426"/>
        <v>248.6</v>
      </c>
      <c r="K1053" s="9">
        <f t="shared" si="426"/>
        <v>0</v>
      </c>
      <c r="L1053" s="9">
        <f t="shared" si="426"/>
        <v>0</v>
      </c>
      <c r="M1053" s="9" t="s">
        <v>515</v>
      </c>
    </row>
    <row r="1054" spans="1:13" ht="66.75" customHeight="1">
      <c r="A1054" s="9"/>
      <c r="B1054" s="9"/>
      <c r="C1054" s="9"/>
      <c r="D1054" s="18" t="s">
        <v>23</v>
      </c>
      <c r="E1054" s="9">
        <f t="shared" si="421"/>
        <v>0</v>
      </c>
      <c r="F1054" s="9">
        <f t="shared" si="421"/>
        <v>0</v>
      </c>
      <c r="G1054" s="9">
        <v>0</v>
      </c>
      <c r="H1054" s="9">
        <v>0</v>
      </c>
      <c r="I1054" s="9">
        <v>0</v>
      </c>
      <c r="J1054" s="9">
        <v>0</v>
      </c>
      <c r="K1054" s="9">
        <v>0</v>
      </c>
      <c r="L1054" s="9">
        <v>0</v>
      </c>
      <c r="M1054" s="9"/>
    </row>
    <row r="1055" spans="1:13" ht="66.75" customHeight="1">
      <c r="A1055" s="9"/>
      <c r="B1055" s="9"/>
      <c r="C1055" s="9"/>
      <c r="D1055" s="18" t="s">
        <v>24</v>
      </c>
      <c r="E1055" s="9">
        <f t="shared" si="421"/>
        <v>50</v>
      </c>
      <c r="F1055" s="9">
        <f t="shared" si="421"/>
        <v>123.8</v>
      </c>
      <c r="G1055" s="9"/>
      <c r="H1055" s="9"/>
      <c r="I1055" s="9">
        <v>50</v>
      </c>
      <c r="J1055" s="9">
        <v>123.8</v>
      </c>
      <c r="K1055" s="9"/>
      <c r="L1055" s="9"/>
      <c r="M1055" s="9"/>
    </row>
    <row r="1056" spans="1:13" s="44" customFormat="1" ht="33" customHeight="1">
      <c r="A1056" s="9"/>
      <c r="B1056" s="9"/>
      <c r="C1056" s="9"/>
      <c r="D1056" s="18" t="s">
        <v>25</v>
      </c>
      <c r="E1056" s="9">
        <f t="shared" si="421"/>
        <v>30</v>
      </c>
      <c r="F1056" s="9">
        <f t="shared" si="421"/>
        <v>124.8</v>
      </c>
      <c r="G1056" s="9"/>
      <c r="H1056" s="9"/>
      <c r="I1056" s="9">
        <v>30</v>
      </c>
      <c r="J1056" s="9">
        <v>124.8</v>
      </c>
      <c r="K1056" s="9"/>
      <c r="L1056" s="9"/>
      <c r="M1056" s="9"/>
    </row>
    <row r="1057" spans="1:13" ht="33" customHeight="1">
      <c r="A1057" s="9" t="s">
        <v>119</v>
      </c>
      <c r="B1057" s="9" t="s">
        <v>513</v>
      </c>
      <c r="C1057" s="9" t="s">
        <v>254</v>
      </c>
      <c r="D1057" s="67" t="s">
        <v>22</v>
      </c>
      <c r="E1057" s="9">
        <f>SUM(E1058:E1060)</f>
        <v>7000</v>
      </c>
      <c r="F1057" s="9">
        <f aca="true" t="shared" si="427" ref="F1057:L1057">SUM(F1058:F1060)</f>
        <v>7187.32077</v>
      </c>
      <c r="G1057" s="9">
        <f t="shared" si="427"/>
        <v>6300</v>
      </c>
      <c r="H1057" s="9">
        <f t="shared" si="427"/>
        <v>5000</v>
      </c>
      <c r="I1057" s="9">
        <f t="shared" si="427"/>
        <v>700</v>
      </c>
      <c r="J1057" s="9">
        <f t="shared" si="427"/>
        <v>2187.3207700000003</v>
      </c>
      <c r="K1057" s="9">
        <f t="shared" si="427"/>
        <v>0</v>
      </c>
      <c r="L1057" s="9">
        <f t="shared" si="427"/>
        <v>0</v>
      </c>
      <c r="M1057" s="9"/>
    </row>
    <row r="1058" spans="1:13" ht="33" customHeight="1">
      <c r="A1058" s="9"/>
      <c r="B1058" s="9"/>
      <c r="C1058" s="9"/>
      <c r="D1058" s="18" t="s">
        <v>23</v>
      </c>
      <c r="E1058" s="9">
        <f t="shared" si="421"/>
        <v>2000</v>
      </c>
      <c r="F1058" s="9">
        <f t="shared" si="421"/>
        <v>2258.57</v>
      </c>
      <c r="G1058" s="9">
        <v>1800</v>
      </c>
      <c r="H1058" s="9">
        <v>1800</v>
      </c>
      <c r="I1058" s="9">
        <v>200</v>
      </c>
      <c r="J1058" s="9">
        <v>458.57</v>
      </c>
      <c r="K1058" s="9"/>
      <c r="L1058" s="9"/>
      <c r="M1058" s="9"/>
    </row>
    <row r="1059" spans="1:13" ht="33" customHeight="1">
      <c r="A1059" s="9"/>
      <c r="B1059" s="9"/>
      <c r="C1059" s="9"/>
      <c r="D1059" s="18" t="s">
        <v>24</v>
      </c>
      <c r="E1059" s="9">
        <f t="shared" si="421"/>
        <v>2000</v>
      </c>
      <c r="F1059" s="9">
        <f t="shared" si="421"/>
        <v>1871.09077</v>
      </c>
      <c r="G1059" s="9">
        <v>1800</v>
      </c>
      <c r="H1059" s="9">
        <v>1200</v>
      </c>
      <c r="I1059" s="9">
        <v>200</v>
      </c>
      <c r="J1059" s="9">
        <v>671.09077</v>
      </c>
      <c r="K1059" s="9"/>
      <c r="L1059" s="9"/>
      <c r="M1059" s="9"/>
    </row>
    <row r="1060" spans="1:13" s="44" customFormat="1" ht="33" customHeight="1">
      <c r="A1060" s="9"/>
      <c r="B1060" s="9"/>
      <c r="C1060" s="9"/>
      <c r="D1060" s="18" t="s">
        <v>25</v>
      </c>
      <c r="E1060" s="9">
        <f t="shared" si="421"/>
        <v>3000</v>
      </c>
      <c r="F1060" s="9">
        <f t="shared" si="421"/>
        <v>3057.66</v>
      </c>
      <c r="G1060" s="9">
        <v>2700</v>
      </c>
      <c r="H1060" s="9">
        <v>2000</v>
      </c>
      <c r="I1060" s="9">
        <v>300</v>
      </c>
      <c r="J1060" s="9">
        <v>1057.66</v>
      </c>
      <c r="K1060" s="9"/>
      <c r="L1060" s="9"/>
      <c r="M1060" s="9"/>
    </row>
    <row r="1061" spans="1:13" ht="33" customHeight="1">
      <c r="A1061" s="9" t="s">
        <v>119</v>
      </c>
      <c r="B1061" s="9" t="s">
        <v>516</v>
      </c>
      <c r="C1061" s="9" t="s">
        <v>254</v>
      </c>
      <c r="D1061" s="67" t="s">
        <v>22</v>
      </c>
      <c r="E1061" s="9">
        <f>SUM(E1062:E1064)</f>
        <v>250</v>
      </c>
      <c r="F1061" s="9">
        <f aca="true" t="shared" si="428" ref="F1061:L1061">SUM(F1062:F1064)</f>
        <v>401.13</v>
      </c>
      <c r="G1061" s="9">
        <f t="shared" si="428"/>
        <v>0</v>
      </c>
      <c r="H1061" s="9">
        <f t="shared" si="428"/>
        <v>0</v>
      </c>
      <c r="I1061" s="9">
        <f t="shared" si="428"/>
        <v>250</v>
      </c>
      <c r="J1061" s="9">
        <f t="shared" si="428"/>
        <v>401.13</v>
      </c>
      <c r="K1061" s="9">
        <f t="shared" si="428"/>
        <v>0</v>
      </c>
      <c r="L1061" s="9">
        <f t="shared" si="428"/>
        <v>0</v>
      </c>
      <c r="M1061" s="9"/>
    </row>
    <row r="1062" spans="1:13" ht="33" customHeight="1">
      <c r="A1062" s="9"/>
      <c r="B1062" s="9"/>
      <c r="C1062" s="9"/>
      <c r="D1062" s="18" t="s">
        <v>23</v>
      </c>
      <c r="E1062" s="9">
        <f t="shared" si="421"/>
        <v>50</v>
      </c>
      <c r="F1062" s="9">
        <f t="shared" si="421"/>
        <v>0</v>
      </c>
      <c r="G1062" s="9"/>
      <c r="H1062" s="9"/>
      <c r="I1062" s="9">
        <v>50</v>
      </c>
      <c r="J1062" s="9"/>
      <c r="K1062" s="9"/>
      <c r="L1062" s="9"/>
      <c r="M1062" s="9"/>
    </row>
    <row r="1063" spans="1:13" ht="33" customHeight="1">
      <c r="A1063" s="9"/>
      <c r="B1063" s="9"/>
      <c r="C1063" s="9"/>
      <c r="D1063" s="18" t="s">
        <v>24</v>
      </c>
      <c r="E1063" s="9">
        <f t="shared" si="421"/>
        <v>100</v>
      </c>
      <c r="F1063" s="9">
        <f t="shared" si="421"/>
        <v>176.6</v>
      </c>
      <c r="G1063" s="9"/>
      <c r="H1063" s="9"/>
      <c r="I1063" s="9">
        <v>100</v>
      </c>
      <c r="J1063" s="9">
        <v>176.6</v>
      </c>
      <c r="K1063" s="9"/>
      <c r="L1063" s="9"/>
      <c r="M1063" s="9"/>
    </row>
    <row r="1064" spans="1:13" s="44" customFormat="1" ht="33" customHeight="1">
      <c r="A1064" s="9"/>
      <c r="B1064" s="9"/>
      <c r="C1064" s="9"/>
      <c r="D1064" s="18" t="s">
        <v>25</v>
      </c>
      <c r="E1064" s="9">
        <f t="shared" si="421"/>
        <v>100</v>
      </c>
      <c r="F1064" s="9">
        <f t="shared" si="421"/>
        <v>224.53</v>
      </c>
      <c r="G1064" s="9"/>
      <c r="H1064" s="9"/>
      <c r="I1064" s="9">
        <v>100</v>
      </c>
      <c r="J1064" s="9">
        <v>224.53</v>
      </c>
      <c r="K1064" s="9"/>
      <c r="L1064" s="9"/>
      <c r="M1064" s="9"/>
    </row>
    <row r="1065" spans="1:13" ht="33" customHeight="1">
      <c r="A1065" s="9" t="s">
        <v>119</v>
      </c>
      <c r="B1065" s="9" t="s">
        <v>513</v>
      </c>
      <c r="C1065" s="9" t="s">
        <v>517</v>
      </c>
      <c r="D1065" s="67" t="s">
        <v>22</v>
      </c>
      <c r="E1065" s="9">
        <f>SUM(E1066:E1068)</f>
        <v>5000</v>
      </c>
      <c r="F1065" s="9">
        <f aca="true" t="shared" si="429" ref="F1065:L1065">SUM(F1066:F1068)</f>
        <v>6667.09519</v>
      </c>
      <c r="G1065" s="9">
        <f t="shared" si="429"/>
        <v>3600</v>
      </c>
      <c r="H1065" s="9">
        <f t="shared" si="429"/>
        <v>4296.5660800000005</v>
      </c>
      <c r="I1065" s="9">
        <f t="shared" si="429"/>
        <v>1400</v>
      </c>
      <c r="J1065" s="9">
        <f t="shared" si="429"/>
        <v>2370.52911</v>
      </c>
      <c r="K1065" s="9">
        <f t="shared" si="429"/>
        <v>0</v>
      </c>
      <c r="L1065" s="9">
        <f t="shared" si="429"/>
        <v>0</v>
      </c>
      <c r="M1065" s="9"/>
    </row>
    <row r="1066" spans="1:13" ht="33" customHeight="1">
      <c r="A1066" s="9"/>
      <c r="B1066" s="9"/>
      <c r="C1066" s="9"/>
      <c r="D1066" s="18" t="s">
        <v>23</v>
      </c>
      <c r="E1066" s="9">
        <f t="shared" si="421"/>
        <v>4000</v>
      </c>
      <c r="F1066" s="9">
        <f t="shared" si="421"/>
        <v>3211.474</v>
      </c>
      <c r="G1066" s="9">
        <v>3600</v>
      </c>
      <c r="H1066" s="9">
        <v>2700</v>
      </c>
      <c r="I1066" s="9">
        <v>400</v>
      </c>
      <c r="J1066" s="9">
        <v>511.474</v>
      </c>
      <c r="K1066" s="9"/>
      <c r="L1066" s="9"/>
      <c r="M1066" s="9"/>
    </row>
    <row r="1067" spans="1:13" ht="33" customHeight="1">
      <c r="A1067" s="9"/>
      <c r="B1067" s="9"/>
      <c r="C1067" s="9"/>
      <c r="D1067" s="18" t="s">
        <v>24</v>
      </c>
      <c r="E1067" s="9">
        <f t="shared" si="421"/>
        <v>500</v>
      </c>
      <c r="F1067" s="9">
        <f t="shared" si="421"/>
        <v>891.8411900000001</v>
      </c>
      <c r="G1067" s="9"/>
      <c r="H1067" s="9">
        <v>596.56608</v>
      </c>
      <c r="I1067" s="9">
        <v>500</v>
      </c>
      <c r="J1067" s="9">
        <v>295.27511</v>
      </c>
      <c r="K1067" s="9"/>
      <c r="L1067" s="9"/>
      <c r="M1067" s="9"/>
    </row>
    <row r="1068" spans="1:13" s="44" customFormat="1" ht="33" customHeight="1">
      <c r="A1068" s="9"/>
      <c r="B1068" s="9"/>
      <c r="C1068" s="9"/>
      <c r="D1068" s="18" t="s">
        <v>25</v>
      </c>
      <c r="E1068" s="9">
        <f t="shared" si="421"/>
        <v>500</v>
      </c>
      <c r="F1068" s="9">
        <f t="shared" si="421"/>
        <v>2563.7799999999997</v>
      </c>
      <c r="G1068" s="9">
        <v>0</v>
      </c>
      <c r="H1068" s="9">
        <v>1000</v>
      </c>
      <c r="I1068" s="9">
        <v>500</v>
      </c>
      <c r="J1068" s="9">
        <v>1563.78</v>
      </c>
      <c r="K1068" s="9"/>
      <c r="L1068" s="9"/>
      <c r="M1068" s="9"/>
    </row>
    <row r="1069" spans="1:13" ht="33" customHeight="1">
      <c r="A1069" s="9" t="s">
        <v>119</v>
      </c>
      <c r="B1069" s="9" t="s">
        <v>516</v>
      </c>
      <c r="C1069" s="9" t="s">
        <v>517</v>
      </c>
      <c r="D1069" s="67" t="s">
        <v>22</v>
      </c>
      <c r="E1069" s="9">
        <f>SUM(E1070:E1072)</f>
        <v>35</v>
      </c>
      <c r="F1069" s="9">
        <f aca="true" t="shared" si="430" ref="F1069:L1069">SUM(F1070:F1072)</f>
        <v>77.96</v>
      </c>
      <c r="G1069" s="9">
        <f t="shared" si="430"/>
        <v>0</v>
      </c>
      <c r="H1069" s="9">
        <f t="shared" si="430"/>
        <v>0</v>
      </c>
      <c r="I1069" s="9">
        <f t="shared" si="430"/>
        <v>35</v>
      </c>
      <c r="J1069" s="9">
        <f t="shared" si="430"/>
        <v>77.96</v>
      </c>
      <c r="K1069" s="9">
        <f t="shared" si="430"/>
        <v>0</v>
      </c>
      <c r="L1069" s="9">
        <f t="shared" si="430"/>
        <v>0</v>
      </c>
      <c r="M1069" s="9"/>
    </row>
    <row r="1070" spans="1:13" ht="33" customHeight="1">
      <c r="A1070" s="9"/>
      <c r="B1070" s="9"/>
      <c r="C1070" s="9"/>
      <c r="D1070" s="18" t="s">
        <v>23</v>
      </c>
      <c r="E1070" s="9">
        <f t="shared" si="421"/>
        <v>0</v>
      </c>
      <c r="F1070" s="9">
        <f t="shared" si="421"/>
        <v>0</v>
      </c>
      <c r="G1070" s="9">
        <v>0</v>
      </c>
      <c r="H1070" s="9">
        <v>0</v>
      </c>
      <c r="I1070" s="9">
        <v>0</v>
      </c>
      <c r="J1070" s="9">
        <v>0</v>
      </c>
      <c r="K1070" s="9">
        <v>0</v>
      </c>
      <c r="L1070" s="9">
        <v>0</v>
      </c>
      <c r="M1070" s="9"/>
    </row>
    <row r="1071" spans="1:13" ht="33" customHeight="1">
      <c r="A1071" s="9"/>
      <c r="B1071" s="9"/>
      <c r="C1071" s="9"/>
      <c r="D1071" s="18" t="s">
        <v>24</v>
      </c>
      <c r="E1071" s="9">
        <f t="shared" si="421"/>
        <v>15</v>
      </c>
      <c r="F1071" s="9">
        <f t="shared" si="421"/>
        <v>72.5</v>
      </c>
      <c r="G1071" s="9">
        <v>0</v>
      </c>
      <c r="H1071" s="9">
        <v>0</v>
      </c>
      <c r="I1071" s="9">
        <v>15</v>
      </c>
      <c r="J1071" s="9">
        <v>72.5</v>
      </c>
      <c r="K1071" s="9">
        <v>0</v>
      </c>
      <c r="L1071" s="9">
        <v>0</v>
      </c>
      <c r="M1071" s="9"/>
    </row>
    <row r="1072" spans="1:13" s="44" customFormat="1" ht="33" customHeight="1">
      <c r="A1072" s="9"/>
      <c r="B1072" s="9"/>
      <c r="C1072" s="9"/>
      <c r="D1072" s="18" t="s">
        <v>25</v>
      </c>
      <c r="E1072" s="9">
        <f t="shared" si="421"/>
        <v>20</v>
      </c>
      <c r="F1072" s="9">
        <f t="shared" si="421"/>
        <v>5.46</v>
      </c>
      <c r="G1072" s="9">
        <v>0</v>
      </c>
      <c r="H1072" s="9">
        <v>0</v>
      </c>
      <c r="I1072" s="9">
        <v>20</v>
      </c>
      <c r="J1072" s="9">
        <v>5.46</v>
      </c>
      <c r="K1072" s="9">
        <v>0</v>
      </c>
      <c r="L1072" s="9">
        <v>0</v>
      </c>
      <c r="M1072" s="9"/>
    </row>
    <row r="1073" spans="1:13" ht="33" customHeight="1">
      <c r="A1073" s="9" t="s">
        <v>119</v>
      </c>
      <c r="B1073" s="9" t="s">
        <v>513</v>
      </c>
      <c r="C1073" s="9" t="s">
        <v>280</v>
      </c>
      <c r="D1073" s="67" t="s">
        <v>22</v>
      </c>
      <c r="E1073" s="9">
        <f>SUM(E1074:E1076)</f>
        <v>16423</v>
      </c>
      <c r="F1073" s="9">
        <f aca="true" t="shared" si="431" ref="F1073:L1073">SUM(F1074:F1076)</f>
        <v>8598.12066</v>
      </c>
      <c r="G1073" s="9">
        <f t="shared" si="431"/>
        <v>14400</v>
      </c>
      <c r="H1073" s="9">
        <f t="shared" si="431"/>
        <v>5300</v>
      </c>
      <c r="I1073" s="9">
        <f t="shared" si="431"/>
        <v>2023</v>
      </c>
      <c r="J1073" s="9">
        <f t="shared" si="431"/>
        <v>3298.12066</v>
      </c>
      <c r="K1073" s="9">
        <f t="shared" si="431"/>
        <v>0</v>
      </c>
      <c r="L1073" s="9">
        <f t="shared" si="431"/>
        <v>0</v>
      </c>
      <c r="M1073" s="9"/>
    </row>
    <row r="1074" spans="1:13" ht="33" customHeight="1">
      <c r="A1074" s="9"/>
      <c r="B1074" s="9"/>
      <c r="C1074" s="9"/>
      <c r="D1074" s="18" t="s">
        <v>23</v>
      </c>
      <c r="E1074" s="9">
        <f t="shared" si="421"/>
        <v>6423</v>
      </c>
      <c r="F1074" s="9">
        <f t="shared" si="421"/>
        <v>3211.474</v>
      </c>
      <c r="G1074" s="9">
        <v>5400</v>
      </c>
      <c r="H1074" s="9">
        <v>2700</v>
      </c>
      <c r="I1074" s="9">
        <v>1023</v>
      </c>
      <c r="J1074" s="9">
        <v>511.474</v>
      </c>
      <c r="K1074" s="9"/>
      <c r="L1074" s="9"/>
      <c r="M1074" s="9"/>
    </row>
    <row r="1075" spans="1:13" ht="33" customHeight="1">
      <c r="A1075" s="9"/>
      <c r="B1075" s="9"/>
      <c r="C1075" s="9"/>
      <c r="D1075" s="18" t="s">
        <v>24</v>
      </c>
      <c r="E1075" s="9">
        <f t="shared" si="421"/>
        <v>4000</v>
      </c>
      <c r="F1075" s="9">
        <f t="shared" si="421"/>
        <v>2268.25666</v>
      </c>
      <c r="G1075" s="9">
        <v>3600</v>
      </c>
      <c r="H1075" s="9">
        <v>1600</v>
      </c>
      <c r="I1075" s="9">
        <v>400</v>
      </c>
      <c r="J1075" s="9">
        <v>668.25666</v>
      </c>
      <c r="K1075" s="9"/>
      <c r="L1075" s="9"/>
      <c r="M1075" s="9"/>
    </row>
    <row r="1076" spans="1:13" s="44" customFormat="1" ht="33" customHeight="1">
      <c r="A1076" s="9"/>
      <c r="B1076" s="9"/>
      <c r="C1076" s="9"/>
      <c r="D1076" s="18" t="s">
        <v>25</v>
      </c>
      <c r="E1076" s="9">
        <f t="shared" si="421"/>
        <v>6000</v>
      </c>
      <c r="F1076" s="9">
        <f t="shared" si="421"/>
        <v>3118.39</v>
      </c>
      <c r="G1076" s="9">
        <v>5400</v>
      </c>
      <c r="H1076" s="9">
        <v>1000</v>
      </c>
      <c r="I1076" s="9">
        <v>600</v>
      </c>
      <c r="J1076" s="9">
        <v>2118.39</v>
      </c>
      <c r="K1076" s="9"/>
      <c r="L1076" s="9"/>
      <c r="M1076" s="9"/>
    </row>
    <row r="1077" spans="1:13" ht="33" customHeight="1">
      <c r="A1077" s="9" t="s">
        <v>119</v>
      </c>
      <c r="B1077" s="9" t="s">
        <v>513</v>
      </c>
      <c r="C1077" s="9" t="s">
        <v>295</v>
      </c>
      <c r="D1077" s="67" t="s">
        <v>22</v>
      </c>
      <c r="E1077" s="9">
        <f>SUM(E1078:E1080)</f>
        <v>3331</v>
      </c>
      <c r="F1077" s="9">
        <f aca="true" t="shared" si="432" ref="F1077:L1077">SUM(F1078:F1080)</f>
        <v>2703.635</v>
      </c>
      <c r="G1077" s="9">
        <f t="shared" si="432"/>
        <v>2700</v>
      </c>
      <c r="H1077" s="9">
        <f t="shared" si="432"/>
        <v>800</v>
      </c>
      <c r="I1077" s="9">
        <f t="shared" si="432"/>
        <v>631</v>
      </c>
      <c r="J1077" s="9">
        <f t="shared" si="432"/>
        <v>1903.6350000000002</v>
      </c>
      <c r="K1077" s="9">
        <f t="shared" si="432"/>
        <v>0</v>
      </c>
      <c r="L1077" s="9">
        <f t="shared" si="432"/>
        <v>0</v>
      </c>
      <c r="M1077" s="9"/>
    </row>
    <row r="1078" spans="1:13" ht="33" customHeight="1">
      <c r="A1078" s="9"/>
      <c r="B1078" s="9"/>
      <c r="C1078" s="9"/>
      <c r="D1078" s="18" t="s">
        <v>23</v>
      </c>
      <c r="E1078" s="9">
        <f t="shared" si="421"/>
        <v>331</v>
      </c>
      <c r="F1078" s="9">
        <f t="shared" si="421"/>
        <v>0</v>
      </c>
      <c r="G1078" s="9"/>
      <c r="H1078" s="9"/>
      <c r="I1078" s="9">
        <v>331</v>
      </c>
      <c r="J1078" s="9"/>
      <c r="K1078" s="9"/>
      <c r="L1078" s="9"/>
      <c r="M1078" s="9"/>
    </row>
    <row r="1079" spans="1:13" ht="33" customHeight="1">
      <c r="A1079" s="9"/>
      <c r="B1079" s="9"/>
      <c r="C1079" s="9"/>
      <c r="D1079" s="18" t="s">
        <v>24</v>
      </c>
      <c r="E1079" s="9">
        <f t="shared" si="421"/>
        <v>1000</v>
      </c>
      <c r="F1079" s="9">
        <f t="shared" si="421"/>
        <v>1157.495</v>
      </c>
      <c r="G1079" s="9">
        <v>900</v>
      </c>
      <c r="H1079" s="9">
        <v>800</v>
      </c>
      <c r="I1079" s="9">
        <v>100</v>
      </c>
      <c r="J1079" s="9">
        <v>357.495</v>
      </c>
      <c r="K1079" s="9"/>
      <c r="L1079" s="9"/>
      <c r="M1079" s="9"/>
    </row>
    <row r="1080" spans="1:13" s="44" customFormat="1" ht="33" customHeight="1">
      <c r="A1080" s="9"/>
      <c r="B1080" s="9"/>
      <c r="C1080" s="9"/>
      <c r="D1080" s="18" t="s">
        <v>25</v>
      </c>
      <c r="E1080" s="9">
        <f t="shared" si="421"/>
        <v>2000</v>
      </c>
      <c r="F1080" s="9">
        <f t="shared" si="421"/>
        <v>1546.14</v>
      </c>
      <c r="G1080" s="9">
        <v>1800</v>
      </c>
      <c r="H1080" s="9">
        <v>0</v>
      </c>
      <c r="I1080" s="9">
        <v>200</v>
      </c>
      <c r="J1080" s="9">
        <v>1546.14</v>
      </c>
      <c r="K1080" s="9">
        <v>0</v>
      </c>
      <c r="L1080" s="9">
        <v>0</v>
      </c>
      <c r="M1080" s="9"/>
    </row>
    <row r="1081" spans="1:13" ht="33" customHeight="1">
      <c r="A1081" s="9" t="s">
        <v>119</v>
      </c>
      <c r="B1081" s="9" t="s">
        <v>513</v>
      </c>
      <c r="C1081" s="9" t="s">
        <v>302</v>
      </c>
      <c r="D1081" s="67" t="s">
        <v>22</v>
      </c>
      <c r="E1081" s="9">
        <f>SUM(E1082:E1084)</f>
        <v>19990.015</v>
      </c>
      <c r="F1081" s="9">
        <f aca="true" t="shared" si="433" ref="F1081:L1081">SUM(F1082:F1084)</f>
        <v>16775.02261</v>
      </c>
      <c r="G1081" s="9">
        <f t="shared" si="433"/>
        <v>17910.08</v>
      </c>
      <c r="H1081" s="9">
        <f t="shared" si="433"/>
        <v>11152.2265</v>
      </c>
      <c r="I1081" s="9">
        <f t="shared" si="433"/>
        <v>2079.9350000000004</v>
      </c>
      <c r="J1081" s="9">
        <f t="shared" si="433"/>
        <v>5622.79611</v>
      </c>
      <c r="K1081" s="9">
        <f t="shared" si="433"/>
        <v>0</v>
      </c>
      <c r="L1081" s="9">
        <f t="shared" si="433"/>
        <v>0</v>
      </c>
      <c r="M1081" s="9"/>
    </row>
    <row r="1082" spans="1:13" ht="33" customHeight="1">
      <c r="A1082" s="9"/>
      <c r="B1082" s="9"/>
      <c r="C1082" s="9"/>
      <c r="D1082" s="18" t="s">
        <v>23</v>
      </c>
      <c r="E1082" s="9">
        <f t="shared" si="421"/>
        <v>7478.816</v>
      </c>
      <c r="F1082" s="9">
        <f t="shared" si="421"/>
        <v>5962.952609999999</v>
      </c>
      <c r="G1082" s="9">
        <v>6650</v>
      </c>
      <c r="H1082" s="9">
        <v>5251.9265</v>
      </c>
      <c r="I1082" s="9">
        <v>828.816</v>
      </c>
      <c r="J1082" s="9">
        <v>711.02611</v>
      </c>
      <c r="K1082" s="9"/>
      <c r="L1082" s="9"/>
      <c r="M1082" s="9"/>
    </row>
    <row r="1083" spans="1:13" ht="33" customHeight="1">
      <c r="A1083" s="9"/>
      <c r="B1083" s="9"/>
      <c r="C1083" s="9"/>
      <c r="D1083" s="18" t="s">
        <v>24</v>
      </c>
      <c r="E1083" s="9">
        <f t="shared" si="421"/>
        <v>5511.199</v>
      </c>
      <c r="F1083" s="9">
        <f t="shared" si="421"/>
        <v>4355.85</v>
      </c>
      <c r="G1083" s="9">
        <v>4960.08</v>
      </c>
      <c r="H1083" s="9">
        <v>2400</v>
      </c>
      <c r="I1083" s="9">
        <v>551.119</v>
      </c>
      <c r="J1083" s="9">
        <v>1955.85</v>
      </c>
      <c r="K1083" s="9"/>
      <c r="L1083" s="9"/>
      <c r="M1083" s="9"/>
    </row>
    <row r="1084" spans="1:13" s="44" customFormat="1" ht="33" customHeight="1">
      <c r="A1084" s="9"/>
      <c r="B1084" s="9"/>
      <c r="C1084" s="9"/>
      <c r="D1084" s="18" t="s">
        <v>25</v>
      </c>
      <c r="E1084" s="9">
        <f t="shared" si="421"/>
        <v>7000</v>
      </c>
      <c r="F1084" s="9">
        <f t="shared" si="421"/>
        <v>6456.22</v>
      </c>
      <c r="G1084" s="9">
        <v>6300</v>
      </c>
      <c r="H1084" s="9">
        <v>3500.3</v>
      </c>
      <c r="I1084" s="9">
        <v>700</v>
      </c>
      <c r="J1084" s="9">
        <v>2955.92</v>
      </c>
      <c r="K1084" s="9">
        <v>0</v>
      </c>
      <c r="L1084" s="9">
        <v>0</v>
      </c>
      <c r="M1084" s="9"/>
    </row>
    <row r="1085" spans="1:13" ht="33" customHeight="1">
      <c r="A1085" s="9" t="s">
        <v>119</v>
      </c>
      <c r="B1085" s="9" t="s">
        <v>518</v>
      </c>
      <c r="C1085" s="9" t="s">
        <v>89</v>
      </c>
      <c r="D1085" s="67" t="s">
        <v>22</v>
      </c>
      <c r="E1085" s="9">
        <f>SUM(E1086:E1088)</f>
        <v>100840</v>
      </c>
      <c r="F1085" s="9">
        <f aca="true" t="shared" si="434" ref="F1085:L1085">SUM(F1086:F1088)</f>
        <v>45013.014</v>
      </c>
      <c r="G1085" s="9">
        <f t="shared" si="434"/>
        <v>80672</v>
      </c>
      <c r="H1085" s="9">
        <f t="shared" si="434"/>
        <v>23267.424</v>
      </c>
      <c r="I1085" s="9">
        <f t="shared" si="434"/>
        <v>20168</v>
      </c>
      <c r="J1085" s="9">
        <f t="shared" si="434"/>
        <v>21745.59</v>
      </c>
      <c r="K1085" s="9">
        <f t="shared" si="434"/>
        <v>0</v>
      </c>
      <c r="L1085" s="9">
        <f t="shared" si="434"/>
        <v>0</v>
      </c>
      <c r="M1085" s="9"/>
    </row>
    <row r="1086" spans="1:13" ht="33" customHeight="1">
      <c r="A1086" s="9"/>
      <c r="B1086" s="9"/>
      <c r="C1086" s="9"/>
      <c r="D1086" s="18" t="s">
        <v>23</v>
      </c>
      <c r="E1086" s="9">
        <f t="shared" si="421"/>
        <v>16220</v>
      </c>
      <c r="F1086" s="9">
        <f t="shared" si="421"/>
        <v>14668.900000000001</v>
      </c>
      <c r="G1086" s="9">
        <v>12976</v>
      </c>
      <c r="H1086" s="9">
        <v>11704.7</v>
      </c>
      <c r="I1086" s="9">
        <v>3244</v>
      </c>
      <c r="J1086" s="9">
        <v>2964.2</v>
      </c>
      <c r="K1086" s="9"/>
      <c r="L1086" s="9"/>
      <c r="M1086" s="9"/>
    </row>
    <row r="1087" spans="1:13" ht="33" customHeight="1">
      <c r="A1087" s="9"/>
      <c r="B1087" s="9"/>
      <c r="C1087" s="9"/>
      <c r="D1087" s="18" t="s">
        <v>24</v>
      </c>
      <c r="E1087" s="9">
        <f t="shared" si="421"/>
        <v>55820</v>
      </c>
      <c r="F1087" s="9">
        <f t="shared" si="421"/>
        <v>14466.414</v>
      </c>
      <c r="G1087" s="9">
        <v>44656</v>
      </c>
      <c r="H1087" s="9">
        <v>4157.774</v>
      </c>
      <c r="I1087" s="9">
        <v>11164</v>
      </c>
      <c r="J1087" s="9">
        <v>10308.64</v>
      </c>
      <c r="K1087" s="9"/>
      <c r="L1087" s="9"/>
      <c r="M1087" s="9"/>
    </row>
    <row r="1088" spans="1:13" s="44" customFormat="1" ht="33" customHeight="1">
      <c r="A1088" s="9"/>
      <c r="B1088" s="9"/>
      <c r="C1088" s="9"/>
      <c r="D1088" s="18" t="s">
        <v>519</v>
      </c>
      <c r="E1088" s="9">
        <f t="shared" si="421"/>
        <v>28800</v>
      </c>
      <c r="F1088" s="9">
        <f t="shared" si="421"/>
        <v>15877.7</v>
      </c>
      <c r="G1088" s="9">
        <v>23040</v>
      </c>
      <c r="H1088" s="9">
        <v>7404.95</v>
      </c>
      <c r="I1088" s="9">
        <v>5760</v>
      </c>
      <c r="J1088" s="9">
        <v>8472.75</v>
      </c>
      <c r="K1088" s="9">
        <v>0</v>
      </c>
      <c r="L1088" s="9">
        <v>0</v>
      </c>
      <c r="M1088" s="9"/>
    </row>
    <row r="1089" spans="1:13" ht="33" customHeight="1">
      <c r="A1089" s="9" t="s">
        <v>119</v>
      </c>
      <c r="B1089" s="9" t="s">
        <v>513</v>
      </c>
      <c r="C1089" s="9" t="s">
        <v>259</v>
      </c>
      <c r="D1089" s="67" t="s">
        <v>22</v>
      </c>
      <c r="E1089" s="9">
        <f>SUM(E1090:E1092)</f>
        <v>1600</v>
      </c>
      <c r="F1089" s="9">
        <f aca="true" t="shared" si="435" ref="F1089:L1089">SUM(F1090:F1092)</f>
        <v>6962.92028</v>
      </c>
      <c r="G1089" s="9">
        <f t="shared" si="435"/>
        <v>1440</v>
      </c>
      <c r="H1089" s="9">
        <f t="shared" si="435"/>
        <v>2545.047</v>
      </c>
      <c r="I1089" s="9">
        <f t="shared" si="435"/>
        <v>160</v>
      </c>
      <c r="J1089" s="9">
        <f t="shared" si="435"/>
        <v>4417.87328</v>
      </c>
      <c r="K1089" s="9">
        <f t="shared" si="435"/>
        <v>0</v>
      </c>
      <c r="L1089" s="9">
        <f t="shared" si="435"/>
        <v>0</v>
      </c>
      <c r="M1089" s="9"/>
    </row>
    <row r="1090" spans="1:13" ht="33" customHeight="1">
      <c r="A1090" s="9"/>
      <c r="B1090" s="9"/>
      <c r="C1090" s="9"/>
      <c r="D1090" s="18" t="s">
        <v>23</v>
      </c>
      <c r="E1090" s="9">
        <f t="shared" si="421"/>
        <v>1600</v>
      </c>
      <c r="F1090" s="9">
        <f t="shared" si="421"/>
        <v>1494.49696</v>
      </c>
      <c r="G1090" s="9">
        <v>1440</v>
      </c>
      <c r="H1090" s="9">
        <v>1345.047</v>
      </c>
      <c r="I1090" s="9">
        <v>160</v>
      </c>
      <c r="J1090" s="9">
        <v>149.44996</v>
      </c>
      <c r="K1090" s="9"/>
      <c r="L1090" s="9"/>
      <c r="M1090" s="9"/>
    </row>
    <row r="1091" spans="1:13" ht="33" customHeight="1">
      <c r="A1091" s="9"/>
      <c r="B1091" s="9"/>
      <c r="C1091" s="9"/>
      <c r="D1091" s="18" t="s">
        <v>24</v>
      </c>
      <c r="E1091" s="9">
        <f t="shared" si="421"/>
        <v>0</v>
      </c>
      <c r="F1091" s="9">
        <f t="shared" si="421"/>
        <v>2721.59332</v>
      </c>
      <c r="G1091" s="9"/>
      <c r="H1091" s="9">
        <v>1200</v>
      </c>
      <c r="I1091" s="9"/>
      <c r="J1091" s="9">
        <v>1521.59332</v>
      </c>
      <c r="K1091" s="9"/>
      <c r="L1091" s="9"/>
      <c r="M1091" s="9"/>
    </row>
    <row r="1092" spans="1:13" s="44" customFormat="1" ht="33" customHeight="1">
      <c r="A1092" s="9"/>
      <c r="B1092" s="9"/>
      <c r="C1092" s="9"/>
      <c r="D1092" s="18" t="s">
        <v>25</v>
      </c>
      <c r="E1092" s="9">
        <f>G1092+I1092+K1092</f>
        <v>0</v>
      </c>
      <c r="F1092" s="9">
        <f>H1092+J1092+L1092</f>
        <v>2746.83</v>
      </c>
      <c r="G1092" s="9"/>
      <c r="H1092" s="9"/>
      <c r="I1092" s="9"/>
      <c r="J1092" s="9">
        <v>2746.83</v>
      </c>
      <c r="K1092" s="9"/>
      <c r="L1092" s="9"/>
      <c r="M1092" s="9"/>
    </row>
    <row r="1093" spans="1:13" ht="33" customHeight="1">
      <c r="A1093" s="9" t="s">
        <v>119</v>
      </c>
      <c r="B1093" s="9" t="s">
        <v>513</v>
      </c>
      <c r="C1093" s="9" t="s">
        <v>299</v>
      </c>
      <c r="D1093" s="67" t="s">
        <v>22</v>
      </c>
      <c r="E1093" s="9">
        <f>SUM(E1094:E1096)</f>
        <v>1200</v>
      </c>
      <c r="F1093" s="9">
        <f aca="true" t="shared" si="436" ref="F1093:L1093">SUM(F1094:F1096)</f>
        <v>938.3441</v>
      </c>
      <c r="G1093" s="9">
        <f t="shared" si="436"/>
        <v>1080</v>
      </c>
      <c r="H1093" s="9">
        <f t="shared" si="436"/>
        <v>0</v>
      </c>
      <c r="I1093" s="9">
        <f t="shared" si="436"/>
        <v>120</v>
      </c>
      <c r="J1093" s="9">
        <f t="shared" si="436"/>
        <v>938.3441</v>
      </c>
      <c r="K1093" s="9">
        <f t="shared" si="436"/>
        <v>0</v>
      </c>
      <c r="L1093" s="9">
        <f t="shared" si="436"/>
        <v>0</v>
      </c>
      <c r="M1093" s="9"/>
    </row>
    <row r="1094" spans="1:13" ht="33" customHeight="1">
      <c r="A1094" s="9"/>
      <c r="B1094" s="9"/>
      <c r="C1094" s="9"/>
      <c r="D1094" s="18" t="s">
        <v>23</v>
      </c>
      <c r="E1094" s="9">
        <f t="shared" si="421"/>
        <v>0</v>
      </c>
      <c r="F1094" s="9">
        <f t="shared" si="421"/>
        <v>0</v>
      </c>
      <c r="G1094" s="9">
        <v>0</v>
      </c>
      <c r="H1094" s="9">
        <v>0</v>
      </c>
      <c r="I1094" s="9">
        <v>0</v>
      </c>
      <c r="J1094" s="9">
        <v>0</v>
      </c>
      <c r="K1094" s="9">
        <v>0</v>
      </c>
      <c r="L1094" s="9">
        <v>0</v>
      </c>
      <c r="M1094" s="9"/>
    </row>
    <row r="1095" spans="1:13" ht="33" customHeight="1">
      <c r="A1095" s="9"/>
      <c r="B1095" s="9"/>
      <c r="C1095" s="9"/>
      <c r="D1095" s="18" t="s">
        <v>24</v>
      </c>
      <c r="E1095" s="9">
        <f t="shared" si="421"/>
        <v>0</v>
      </c>
      <c r="F1095" s="9">
        <f t="shared" si="421"/>
        <v>683.3441</v>
      </c>
      <c r="G1095" s="9">
        <v>0</v>
      </c>
      <c r="H1095" s="9">
        <v>0</v>
      </c>
      <c r="I1095" s="9">
        <v>0</v>
      </c>
      <c r="J1095" s="9">
        <v>683.3441</v>
      </c>
      <c r="K1095" s="9">
        <v>0</v>
      </c>
      <c r="L1095" s="9">
        <v>0</v>
      </c>
      <c r="M1095" s="9"/>
    </row>
    <row r="1096" spans="1:13" s="44" customFormat="1" ht="33" customHeight="1">
      <c r="A1096" s="9"/>
      <c r="B1096" s="9"/>
      <c r="C1096" s="9"/>
      <c r="D1096" s="18" t="s">
        <v>25</v>
      </c>
      <c r="E1096" s="9">
        <f>G1096+I1096+K1096</f>
        <v>1200</v>
      </c>
      <c r="F1096" s="9">
        <f>H1096+J1096+L1096</f>
        <v>255</v>
      </c>
      <c r="G1096" s="9">
        <v>1080</v>
      </c>
      <c r="H1096" s="9"/>
      <c r="I1096" s="9">
        <v>120</v>
      </c>
      <c r="J1096" s="9">
        <v>255</v>
      </c>
      <c r="K1096" s="9">
        <v>0</v>
      </c>
      <c r="L1096" s="9">
        <v>0</v>
      </c>
      <c r="M1096" s="9"/>
    </row>
    <row r="1097" spans="1:13" ht="33" customHeight="1">
      <c r="A1097" s="9" t="s">
        <v>119</v>
      </c>
      <c r="B1097" s="9" t="s">
        <v>513</v>
      </c>
      <c r="C1097" s="9" t="s">
        <v>92</v>
      </c>
      <c r="D1097" s="67" t="s">
        <v>22</v>
      </c>
      <c r="E1097" s="9">
        <f>SUM(E1098:E1100)</f>
        <v>10700</v>
      </c>
      <c r="F1097" s="9">
        <f aca="true" t="shared" si="437" ref="F1097:L1097">SUM(F1098:F1100)</f>
        <v>16597.94166</v>
      </c>
      <c r="G1097" s="9">
        <f t="shared" si="437"/>
        <v>8500</v>
      </c>
      <c r="H1097" s="9">
        <f t="shared" si="437"/>
        <v>10700</v>
      </c>
      <c r="I1097" s="9">
        <f t="shared" si="437"/>
        <v>2200</v>
      </c>
      <c r="J1097" s="9">
        <f t="shared" si="437"/>
        <v>5897.94166</v>
      </c>
      <c r="K1097" s="9">
        <f t="shared" si="437"/>
        <v>0</v>
      </c>
      <c r="L1097" s="9">
        <f t="shared" si="437"/>
        <v>0</v>
      </c>
      <c r="M1097" s="9"/>
    </row>
    <row r="1098" spans="1:13" ht="33" customHeight="1">
      <c r="A1098" s="9"/>
      <c r="B1098" s="9"/>
      <c r="C1098" s="9"/>
      <c r="D1098" s="18" t="s">
        <v>23</v>
      </c>
      <c r="E1098" s="9">
        <f t="shared" si="421"/>
        <v>8800</v>
      </c>
      <c r="F1098" s="9">
        <f t="shared" si="421"/>
        <v>8872.97003</v>
      </c>
      <c r="G1098" s="9">
        <v>7000</v>
      </c>
      <c r="H1098" s="9">
        <v>7000</v>
      </c>
      <c r="I1098" s="9">
        <v>1800</v>
      </c>
      <c r="J1098" s="9">
        <v>1872.97003</v>
      </c>
      <c r="K1098" s="9"/>
      <c r="L1098" s="9"/>
      <c r="M1098" s="9"/>
    </row>
    <row r="1099" spans="1:13" ht="33" customHeight="1">
      <c r="A1099" s="9"/>
      <c r="B1099" s="9"/>
      <c r="C1099" s="9"/>
      <c r="D1099" s="18" t="s">
        <v>24</v>
      </c>
      <c r="E1099" s="9">
        <f t="shared" si="421"/>
        <v>1100</v>
      </c>
      <c r="F1099" s="9">
        <f t="shared" si="421"/>
        <v>5165.191629999999</v>
      </c>
      <c r="G1099" s="9">
        <v>800</v>
      </c>
      <c r="H1099" s="9">
        <v>2700</v>
      </c>
      <c r="I1099" s="9">
        <v>300</v>
      </c>
      <c r="J1099" s="9">
        <v>2465.19163</v>
      </c>
      <c r="K1099" s="9"/>
      <c r="L1099" s="9"/>
      <c r="M1099" s="9"/>
    </row>
    <row r="1100" spans="1:13" s="44" customFormat="1" ht="33" customHeight="1">
      <c r="A1100" s="9"/>
      <c r="B1100" s="9"/>
      <c r="C1100" s="9"/>
      <c r="D1100" s="18" t="s">
        <v>25</v>
      </c>
      <c r="E1100" s="9">
        <f t="shared" si="421"/>
        <v>800</v>
      </c>
      <c r="F1100" s="9">
        <f t="shared" si="421"/>
        <v>2559.7799999999997</v>
      </c>
      <c r="G1100" s="9">
        <v>700</v>
      </c>
      <c r="H1100" s="9">
        <v>1000</v>
      </c>
      <c r="I1100" s="9">
        <v>100</v>
      </c>
      <c r="J1100" s="9">
        <v>1559.78</v>
      </c>
      <c r="K1100" s="9">
        <v>0</v>
      </c>
      <c r="L1100" s="9">
        <v>0</v>
      </c>
      <c r="M1100" s="9"/>
    </row>
    <row r="1101" spans="1:13" ht="33" customHeight="1">
      <c r="A1101" s="9" t="s">
        <v>119</v>
      </c>
      <c r="B1101" s="9" t="s">
        <v>513</v>
      </c>
      <c r="C1101" s="9" t="s">
        <v>285</v>
      </c>
      <c r="D1101" s="67" t="s">
        <v>22</v>
      </c>
      <c r="E1101" s="9">
        <f>SUM(E1102:E1104)</f>
        <v>2000</v>
      </c>
      <c r="F1101" s="9">
        <f aca="true" t="shared" si="438" ref="F1101:L1101">SUM(F1102:F1104)</f>
        <v>12892.12757</v>
      </c>
      <c r="G1101" s="9">
        <f t="shared" si="438"/>
        <v>1600</v>
      </c>
      <c r="H1101" s="9">
        <f t="shared" si="438"/>
        <v>5068.07</v>
      </c>
      <c r="I1101" s="9">
        <f t="shared" si="438"/>
        <v>400</v>
      </c>
      <c r="J1101" s="9">
        <f t="shared" si="438"/>
        <v>7824.05757</v>
      </c>
      <c r="K1101" s="9">
        <f t="shared" si="438"/>
        <v>0</v>
      </c>
      <c r="L1101" s="9">
        <f t="shared" si="438"/>
        <v>0</v>
      </c>
      <c r="M1101" s="9"/>
    </row>
    <row r="1102" spans="1:13" ht="33" customHeight="1">
      <c r="A1102" s="9"/>
      <c r="B1102" s="9"/>
      <c r="C1102" s="9"/>
      <c r="D1102" s="18" t="s">
        <v>23</v>
      </c>
      <c r="E1102" s="9">
        <f t="shared" si="421"/>
        <v>2000</v>
      </c>
      <c r="F1102" s="9">
        <f t="shared" si="421"/>
        <v>1754</v>
      </c>
      <c r="G1102" s="9">
        <v>1600</v>
      </c>
      <c r="H1102" s="9">
        <v>1403.2</v>
      </c>
      <c r="I1102" s="9">
        <v>400</v>
      </c>
      <c r="J1102" s="9">
        <v>350.8</v>
      </c>
      <c r="K1102" s="9"/>
      <c r="L1102" s="9"/>
      <c r="M1102" s="9"/>
    </row>
    <row r="1103" spans="1:13" ht="33" customHeight="1">
      <c r="A1103" s="9"/>
      <c r="B1103" s="9"/>
      <c r="C1103" s="9"/>
      <c r="D1103" s="18" t="s">
        <v>24</v>
      </c>
      <c r="E1103" s="9">
        <f t="shared" si="421"/>
        <v>0</v>
      </c>
      <c r="F1103" s="9">
        <f t="shared" si="421"/>
        <v>5689.407569999999</v>
      </c>
      <c r="G1103" s="9">
        <v>0</v>
      </c>
      <c r="H1103" s="9">
        <v>1684.96</v>
      </c>
      <c r="I1103" s="9">
        <v>0</v>
      </c>
      <c r="J1103" s="9">
        <v>4004.44757</v>
      </c>
      <c r="K1103" s="9"/>
      <c r="L1103" s="9"/>
      <c r="M1103" s="9"/>
    </row>
    <row r="1104" spans="1:13" s="44" customFormat="1" ht="33" customHeight="1">
      <c r="A1104" s="9"/>
      <c r="B1104" s="9"/>
      <c r="C1104" s="9"/>
      <c r="D1104" s="18" t="s">
        <v>25</v>
      </c>
      <c r="E1104" s="9">
        <f t="shared" si="421"/>
        <v>0</v>
      </c>
      <c r="F1104" s="9">
        <f t="shared" si="421"/>
        <v>5448.72</v>
      </c>
      <c r="G1104" s="9"/>
      <c r="H1104" s="9">
        <v>1979.91</v>
      </c>
      <c r="I1104" s="9"/>
      <c r="J1104" s="9">
        <v>3468.81</v>
      </c>
      <c r="K1104" s="9">
        <v>0</v>
      </c>
      <c r="L1104" s="9">
        <v>0</v>
      </c>
      <c r="M1104" s="9"/>
    </row>
    <row r="1105" spans="1:13" ht="33" customHeight="1">
      <c r="A1105" s="9" t="s">
        <v>119</v>
      </c>
      <c r="B1105" s="9" t="s">
        <v>513</v>
      </c>
      <c r="C1105" s="9" t="s">
        <v>451</v>
      </c>
      <c r="D1105" s="67" t="s">
        <v>22</v>
      </c>
      <c r="E1105" s="9">
        <f>SUM(E1106:E1108)</f>
        <v>5400</v>
      </c>
      <c r="F1105" s="9">
        <f aca="true" t="shared" si="439" ref="F1105:L1105">SUM(F1106:F1108)</f>
        <v>7170.669279999999</v>
      </c>
      <c r="G1105" s="9">
        <f t="shared" si="439"/>
        <v>4500</v>
      </c>
      <c r="H1105" s="9">
        <f t="shared" si="439"/>
        <v>6086.708</v>
      </c>
      <c r="I1105" s="9">
        <f t="shared" si="439"/>
        <v>900</v>
      </c>
      <c r="J1105" s="9">
        <f t="shared" si="439"/>
        <v>6384.57496</v>
      </c>
      <c r="K1105" s="9">
        <f t="shared" si="439"/>
        <v>0</v>
      </c>
      <c r="L1105" s="9">
        <f t="shared" si="439"/>
        <v>0</v>
      </c>
      <c r="M1105" s="9"/>
    </row>
    <row r="1106" spans="1:13" ht="33" customHeight="1">
      <c r="A1106" s="9"/>
      <c r="B1106" s="9"/>
      <c r="C1106" s="9"/>
      <c r="D1106" s="18" t="s">
        <v>23</v>
      </c>
      <c r="E1106" s="9">
        <f t="shared" si="421"/>
        <v>5000</v>
      </c>
      <c r="F1106" s="9">
        <f t="shared" si="421"/>
        <v>4763.009279999999</v>
      </c>
      <c r="G1106" s="9">
        <v>4500</v>
      </c>
      <c r="H1106" s="9">
        <v>4286.708</v>
      </c>
      <c r="I1106" s="9">
        <v>500</v>
      </c>
      <c r="J1106" s="9">
        <v>476.30128</v>
      </c>
      <c r="K1106" s="9"/>
      <c r="L1106" s="9"/>
      <c r="M1106" s="9"/>
    </row>
    <row r="1107" spans="1:13" ht="33" customHeight="1">
      <c r="A1107" s="9"/>
      <c r="B1107" s="9"/>
      <c r="C1107" s="9"/>
      <c r="D1107" s="18" t="s">
        <v>24</v>
      </c>
      <c r="E1107" s="9">
        <f>G1107+I1107+K1107</f>
        <v>200</v>
      </c>
      <c r="F1107" s="9"/>
      <c r="G1107" s="9">
        <v>0</v>
      </c>
      <c r="H1107" s="9">
        <v>1800</v>
      </c>
      <c r="I1107" s="9">
        <v>200</v>
      </c>
      <c r="J1107" s="9">
        <v>3500.61368</v>
      </c>
      <c r="K1107" s="9"/>
      <c r="L1107" s="9"/>
      <c r="M1107" s="9"/>
    </row>
    <row r="1108" spans="1:13" s="44" customFormat="1" ht="33" customHeight="1">
      <c r="A1108" s="49"/>
      <c r="B1108" s="9"/>
      <c r="C1108" s="9"/>
      <c r="D1108" s="18" t="s">
        <v>25</v>
      </c>
      <c r="E1108" s="9">
        <f>G1108+I1108+K1108</f>
        <v>200</v>
      </c>
      <c r="F1108" s="9">
        <f>H1108+J1108+L1108</f>
        <v>2407.66</v>
      </c>
      <c r="G1108" s="9">
        <v>0</v>
      </c>
      <c r="H1108" s="9">
        <v>0</v>
      </c>
      <c r="I1108" s="9">
        <v>200</v>
      </c>
      <c r="J1108" s="9">
        <v>2407.66</v>
      </c>
      <c r="K1108" s="9">
        <v>0</v>
      </c>
      <c r="L1108" s="9">
        <v>0</v>
      </c>
      <c r="M1108" s="97"/>
    </row>
    <row r="1109" spans="1:13" ht="21.75" customHeight="1">
      <c r="A1109" s="143" t="s">
        <v>520</v>
      </c>
      <c r="B1109" s="143"/>
      <c r="C1109" s="143"/>
      <c r="D1109" s="143"/>
      <c r="E1109" s="143"/>
      <c r="F1109" s="143"/>
      <c r="G1109" s="143"/>
      <c r="H1109" s="143"/>
      <c r="I1109" s="143"/>
      <c r="J1109" s="143"/>
      <c r="K1109" s="143"/>
      <c r="L1109" s="143"/>
      <c r="M1109" s="143"/>
    </row>
    <row r="1110" spans="1:13" ht="30.75" customHeight="1">
      <c r="A1110" s="28" t="s">
        <v>20</v>
      </c>
      <c r="B1110" s="49" t="s">
        <v>521</v>
      </c>
      <c r="C1110" s="102" t="s">
        <v>259</v>
      </c>
      <c r="D1110" s="7" t="s">
        <v>522</v>
      </c>
      <c r="E1110" s="21">
        <f>G1110+I1110+K1110</f>
        <v>570.1</v>
      </c>
      <c r="F1110" s="9">
        <f>H1110+J1110+L1110</f>
        <v>516.1</v>
      </c>
      <c r="G1110" s="9">
        <f>G1111+G1112</f>
        <v>368.8</v>
      </c>
      <c r="H1110" s="9">
        <f aca="true" t="shared" si="440" ref="H1110:L1110">H1111+H1112</f>
        <v>314.8</v>
      </c>
      <c r="I1110" s="9">
        <f t="shared" si="440"/>
        <v>201.3</v>
      </c>
      <c r="J1110" s="9">
        <f t="shared" si="440"/>
        <v>201.3</v>
      </c>
      <c r="K1110" s="9">
        <f t="shared" si="440"/>
        <v>0</v>
      </c>
      <c r="L1110" s="9">
        <f t="shared" si="440"/>
        <v>0</v>
      </c>
      <c r="M1110" s="18"/>
    </row>
    <row r="1111" spans="1:13" ht="27.75" customHeight="1">
      <c r="A1111" s="28"/>
      <c r="B1111" s="49"/>
      <c r="C1111" s="102"/>
      <c r="D1111" s="7">
        <v>2013</v>
      </c>
      <c r="E1111" s="21">
        <v>570.1</v>
      </c>
      <c r="F1111" s="9">
        <v>516.2</v>
      </c>
      <c r="G1111" s="9">
        <v>368.8</v>
      </c>
      <c r="H1111" s="9">
        <v>314.8</v>
      </c>
      <c r="I1111" s="21">
        <v>201.3</v>
      </c>
      <c r="J1111" s="9">
        <v>201.3</v>
      </c>
      <c r="K1111" s="9">
        <v>0</v>
      </c>
      <c r="L1111" s="9">
        <v>0</v>
      </c>
      <c r="M1111" s="18"/>
    </row>
    <row r="1112" spans="1:13" ht="24.75" customHeight="1">
      <c r="A1112" s="28"/>
      <c r="B1112" s="49"/>
      <c r="C1112" s="102"/>
      <c r="D1112" s="13">
        <v>2014</v>
      </c>
      <c r="E1112" s="201">
        <v>0</v>
      </c>
      <c r="F1112" s="28"/>
      <c r="G1112" s="13"/>
      <c r="H1112" s="28"/>
      <c r="I1112" s="29">
        <v>0</v>
      </c>
      <c r="J1112" s="13"/>
      <c r="K1112" s="13"/>
      <c r="L1112" s="13"/>
      <c r="M1112" s="63"/>
    </row>
    <row r="1113" spans="1:13" s="38" customFormat="1" ht="24.75" customHeight="1">
      <c r="A1113" s="28"/>
      <c r="B1113" s="49"/>
      <c r="C1113" s="102"/>
      <c r="D1113" s="13">
        <v>2015</v>
      </c>
      <c r="E1113" s="201"/>
      <c r="F1113" s="28"/>
      <c r="G1113" s="13"/>
      <c r="H1113" s="28"/>
      <c r="I1113" s="29"/>
      <c r="J1113" s="13"/>
      <c r="K1113" s="13"/>
      <c r="L1113" s="13"/>
      <c r="M1113" s="63"/>
    </row>
    <row r="1114" spans="1:13" ht="24.75" customHeight="1">
      <c r="A1114" s="7" t="s">
        <v>523</v>
      </c>
      <c r="B1114" s="7"/>
      <c r="C1114" s="7"/>
      <c r="D1114" s="7"/>
      <c r="E1114" s="7"/>
      <c r="F1114" s="7"/>
      <c r="G1114" s="7"/>
      <c r="H1114" s="7"/>
      <c r="I1114" s="7"/>
      <c r="J1114" s="7"/>
      <c r="K1114" s="7"/>
      <c r="L1114" s="7"/>
      <c r="M1114" s="7"/>
    </row>
    <row r="1115" spans="1:13" ht="24.75" customHeight="1">
      <c r="A1115" s="28"/>
      <c r="B1115" s="7" t="s">
        <v>524</v>
      </c>
      <c r="C1115" s="7"/>
      <c r="D1115" s="7"/>
      <c r="E1115" s="7"/>
      <c r="F1115" s="7"/>
      <c r="G1115" s="7"/>
      <c r="H1115" s="7"/>
      <c r="I1115" s="7"/>
      <c r="J1115" s="7"/>
      <c r="K1115" s="7"/>
      <c r="L1115" s="7"/>
      <c r="M1115" s="7"/>
    </row>
    <row r="1116" spans="1:13" s="218" customFormat="1" ht="33" customHeight="1">
      <c r="A1116" s="216">
        <v>1</v>
      </c>
      <c r="B1116" s="216" t="s">
        <v>525</v>
      </c>
      <c r="C1116" s="216" t="s">
        <v>155</v>
      </c>
      <c r="D1116" s="217" t="s">
        <v>241</v>
      </c>
      <c r="E1116" s="217">
        <f>SUM(E1117:E1119)</f>
        <v>16245</v>
      </c>
      <c r="F1116" s="217">
        <f aca="true" t="shared" si="441" ref="F1116:L1116">SUM(F1117:F1119)</f>
        <v>5014.1</v>
      </c>
      <c r="G1116" s="217">
        <f t="shared" si="441"/>
        <v>14313</v>
      </c>
      <c r="H1116" s="217">
        <f t="shared" si="441"/>
        <v>3874.9</v>
      </c>
      <c r="I1116" s="217">
        <f t="shared" si="441"/>
        <v>1932</v>
      </c>
      <c r="J1116" s="217">
        <f t="shared" si="441"/>
        <v>1139.2</v>
      </c>
      <c r="K1116" s="217">
        <f t="shared" si="441"/>
        <v>0</v>
      </c>
      <c r="L1116" s="217">
        <f t="shared" si="441"/>
        <v>0</v>
      </c>
      <c r="M1116" s="216"/>
    </row>
    <row r="1117" spans="1:13" ht="33" customHeight="1">
      <c r="A1117" s="216"/>
      <c r="B1117" s="216"/>
      <c r="C1117" s="216"/>
      <c r="D1117" s="88">
        <v>2013</v>
      </c>
      <c r="E1117" s="98">
        <v>11558</v>
      </c>
      <c r="F1117" s="98">
        <v>3593.2</v>
      </c>
      <c r="G1117" s="98">
        <v>9987</v>
      </c>
      <c r="H1117" s="98">
        <v>2504.9</v>
      </c>
      <c r="I1117" s="98">
        <v>1571</v>
      </c>
      <c r="J1117" s="98">
        <v>1088.3</v>
      </c>
      <c r="K1117" s="98"/>
      <c r="L1117" s="98"/>
      <c r="M1117" s="216"/>
    </row>
    <row r="1118" spans="1:13" ht="33" customHeight="1">
      <c r="A1118" s="216"/>
      <c r="B1118" s="216"/>
      <c r="C1118" s="216"/>
      <c r="D1118" s="88">
        <v>2014</v>
      </c>
      <c r="E1118" s="98">
        <v>4687</v>
      </c>
      <c r="F1118" s="98">
        <v>1420.9</v>
      </c>
      <c r="G1118" s="98">
        <v>4326</v>
      </c>
      <c r="H1118" s="98">
        <v>1370</v>
      </c>
      <c r="I1118" s="98">
        <v>361</v>
      </c>
      <c r="J1118" s="98">
        <v>50.9</v>
      </c>
      <c r="K1118" s="98"/>
      <c r="L1118" s="98"/>
      <c r="M1118" s="216"/>
    </row>
    <row r="1119" spans="1:13" ht="33" customHeight="1">
      <c r="A1119" s="69"/>
      <c r="B1119" s="216"/>
      <c r="C1119" s="216"/>
      <c r="D1119" s="88">
        <v>2015</v>
      </c>
      <c r="E1119" s="98"/>
      <c r="F1119" s="98"/>
      <c r="G1119" s="98"/>
      <c r="H1119" s="98"/>
      <c r="I1119" s="98"/>
      <c r="J1119" s="98"/>
      <c r="K1119" s="98"/>
      <c r="L1119" s="98"/>
      <c r="M1119" s="52"/>
    </row>
    <row r="1120" spans="1:13" ht="33" customHeight="1">
      <c r="A1120" s="9" t="s">
        <v>119</v>
      </c>
      <c r="B1120" s="88" t="s">
        <v>526</v>
      </c>
      <c r="C1120" s="88" t="s">
        <v>155</v>
      </c>
      <c r="D1120" s="88">
        <v>2013</v>
      </c>
      <c r="E1120" s="88">
        <v>250</v>
      </c>
      <c r="F1120" s="88">
        <v>0</v>
      </c>
      <c r="G1120" s="88">
        <v>175</v>
      </c>
      <c r="H1120" s="88">
        <v>0</v>
      </c>
      <c r="I1120" s="88">
        <v>75</v>
      </c>
      <c r="J1120" s="88">
        <v>0</v>
      </c>
      <c r="K1120" s="88"/>
      <c r="L1120" s="88"/>
      <c r="M1120" s="9" t="s">
        <v>527</v>
      </c>
    </row>
    <row r="1121" spans="1:13" ht="74.25" customHeight="1">
      <c r="A1121" s="9"/>
      <c r="B1121" s="88"/>
      <c r="C1121" s="88"/>
      <c r="D1121" s="88">
        <v>2014</v>
      </c>
      <c r="E1121" s="88"/>
      <c r="F1121" s="88"/>
      <c r="G1121" s="88"/>
      <c r="H1121" s="88"/>
      <c r="I1121" s="88"/>
      <c r="J1121" s="88"/>
      <c r="K1121" s="88"/>
      <c r="L1121" s="88"/>
      <c r="M1121" s="9"/>
    </row>
    <row r="1122" spans="1:13" ht="33" customHeight="1">
      <c r="A1122" s="9" t="s">
        <v>128</v>
      </c>
      <c r="B1122" s="88" t="s">
        <v>528</v>
      </c>
      <c r="C1122" s="88" t="s">
        <v>155</v>
      </c>
      <c r="D1122" s="88">
        <v>2013</v>
      </c>
      <c r="E1122" s="88"/>
      <c r="F1122" s="88"/>
      <c r="G1122" s="88"/>
      <c r="H1122" s="88"/>
      <c r="I1122" s="88"/>
      <c r="J1122" s="88"/>
      <c r="K1122" s="88"/>
      <c r="L1122" s="88"/>
      <c r="M1122" s="9" t="s">
        <v>529</v>
      </c>
    </row>
    <row r="1123" spans="1:13" ht="88.5" customHeight="1">
      <c r="A1123" s="9"/>
      <c r="B1123" s="88"/>
      <c r="C1123" s="88"/>
      <c r="D1123" s="88">
        <v>2014</v>
      </c>
      <c r="E1123" s="88">
        <v>3000</v>
      </c>
      <c r="F1123" s="88">
        <v>0</v>
      </c>
      <c r="G1123" s="88">
        <v>2940</v>
      </c>
      <c r="H1123" s="88">
        <v>0</v>
      </c>
      <c r="I1123" s="88">
        <v>60</v>
      </c>
      <c r="J1123" s="88">
        <v>0</v>
      </c>
      <c r="K1123" s="88"/>
      <c r="L1123" s="88"/>
      <c r="M1123" s="9"/>
    </row>
    <row r="1124" spans="1:13" ht="33" customHeight="1">
      <c r="A1124" s="65" t="s">
        <v>131</v>
      </c>
      <c r="B1124" s="86" t="s">
        <v>530</v>
      </c>
      <c r="C1124" s="86" t="s">
        <v>259</v>
      </c>
      <c r="D1124" s="88">
        <v>2013</v>
      </c>
      <c r="E1124" s="88">
        <v>668</v>
      </c>
      <c r="F1124" s="88">
        <v>668</v>
      </c>
      <c r="G1124" s="88">
        <v>573</v>
      </c>
      <c r="H1124" s="88">
        <v>573</v>
      </c>
      <c r="I1124" s="88">
        <v>95</v>
      </c>
      <c r="J1124" s="88">
        <v>95</v>
      </c>
      <c r="K1124" s="88"/>
      <c r="L1124" s="88"/>
      <c r="M1124" s="9" t="s">
        <v>531</v>
      </c>
    </row>
    <row r="1125" spans="1:13" ht="73.5" customHeight="1">
      <c r="A1125" s="65"/>
      <c r="B1125" s="86"/>
      <c r="C1125" s="86"/>
      <c r="D1125" s="88">
        <v>2014</v>
      </c>
      <c r="E1125" s="88"/>
      <c r="F1125" s="88"/>
      <c r="G1125" s="88"/>
      <c r="H1125" s="88"/>
      <c r="I1125" s="88"/>
      <c r="J1125" s="88"/>
      <c r="K1125" s="88"/>
      <c r="L1125" s="88"/>
      <c r="M1125" s="9"/>
    </row>
    <row r="1126" spans="1:13" ht="33" customHeight="1">
      <c r="A1126" s="65" t="s">
        <v>419</v>
      </c>
      <c r="B1126" s="86" t="s">
        <v>532</v>
      </c>
      <c r="C1126" s="86" t="s">
        <v>302</v>
      </c>
      <c r="D1126" s="88">
        <v>2013</v>
      </c>
      <c r="E1126" s="88">
        <v>495</v>
      </c>
      <c r="F1126" s="88">
        <v>495.8</v>
      </c>
      <c r="G1126" s="88">
        <v>396</v>
      </c>
      <c r="H1126" s="88">
        <v>396</v>
      </c>
      <c r="I1126" s="88">
        <v>99</v>
      </c>
      <c r="J1126" s="88">
        <v>99.8</v>
      </c>
      <c r="K1126" s="88"/>
      <c r="L1126" s="88"/>
      <c r="M1126" s="9" t="s">
        <v>531</v>
      </c>
    </row>
    <row r="1127" spans="1:13" ht="99" customHeight="1">
      <c r="A1127" s="65"/>
      <c r="B1127" s="86"/>
      <c r="C1127" s="86"/>
      <c r="D1127" s="88">
        <v>2014</v>
      </c>
      <c r="E1127" s="88"/>
      <c r="F1127" s="88"/>
      <c r="G1127" s="88"/>
      <c r="H1127" s="88"/>
      <c r="I1127" s="88"/>
      <c r="J1127" s="88"/>
      <c r="K1127" s="88"/>
      <c r="L1127" s="88"/>
      <c r="M1127" s="9"/>
    </row>
    <row r="1128" spans="1:13" ht="33" customHeight="1">
      <c r="A1128" s="65" t="s">
        <v>533</v>
      </c>
      <c r="B1128" s="86" t="s">
        <v>534</v>
      </c>
      <c r="C1128" s="86" t="s">
        <v>89</v>
      </c>
      <c r="D1128" s="88">
        <v>2013</v>
      </c>
      <c r="E1128" s="88">
        <v>668</v>
      </c>
      <c r="F1128" s="88">
        <v>668</v>
      </c>
      <c r="G1128" s="88">
        <v>554</v>
      </c>
      <c r="H1128" s="88">
        <v>554</v>
      </c>
      <c r="I1128" s="88">
        <v>114</v>
      </c>
      <c r="J1128" s="88">
        <v>114</v>
      </c>
      <c r="K1128" s="88"/>
      <c r="L1128" s="88"/>
      <c r="M1128" s="9" t="s">
        <v>531</v>
      </c>
    </row>
    <row r="1129" spans="1:13" ht="103.5" customHeight="1">
      <c r="A1129" s="65"/>
      <c r="B1129" s="86"/>
      <c r="C1129" s="86"/>
      <c r="D1129" s="88">
        <v>2014</v>
      </c>
      <c r="E1129" s="88"/>
      <c r="F1129" s="88"/>
      <c r="G1129" s="88"/>
      <c r="H1129" s="88"/>
      <c r="I1129" s="88"/>
      <c r="J1129" s="88"/>
      <c r="K1129" s="88"/>
      <c r="L1129" s="88"/>
      <c r="M1129" s="9"/>
    </row>
    <row r="1130" spans="1:13" ht="33" customHeight="1">
      <c r="A1130" s="65" t="s">
        <v>535</v>
      </c>
      <c r="B1130" s="86" t="s">
        <v>536</v>
      </c>
      <c r="C1130" s="86" t="s">
        <v>92</v>
      </c>
      <c r="D1130" s="88">
        <v>2013</v>
      </c>
      <c r="E1130" s="88">
        <v>834</v>
      </c>
      <c r="F1130" s="88">
        <v>643.9</v>
      </c>
      <c r="G1130" s="88">
        <v>662</v>
      </c>
      <c r="H1130" s="88">
        <v>511.1</v>
      </c>
      <c r="I1130" s="88">
        <v>172</v>
      </c>
      <c r="J1130" s="88">
        <v>132.8</v>
      </c>
      <c r="K1130" s="88"/>
      <c r="L1130" s="88"/>
      <c r="M1130" s="9" t="s">
        <v>531</v>
      </c>
    </row>
    <row r="1131" spans="1:13" ht="62.25" customHeight="1">
      <c r="A1131" s="65"/>
      <c r="B1131" s="86"/>
      <c r="C1131" s="86"/>
      <c r="D1131" s="88">
        <v>2014</v>
      </c>
      <c r="E1131" s="88"/>
      <c r="F1131" s="88"/>
      <c r="G1131" s="88"/>
      <c r="H1131" s="88"/>
      <c r="I1131" s="88"/>
      <c r="J1131" s="88"/>
      <c r="K1131" s="88"/>
      <c r="L1131" s="88"/>
      <c r="M1131" s="9"/>
    </row>
    <row r="1132" spans="1:13" ht="33" customHeight="1">
      <c r="A1132" s="65" t="s">
        <v>537</v>
      </c>
      <c r="B1132" s="86" t="s">
        <v>538</v>
      </c>
      <c r="C1132" s="86" t="s">
        <v>285</v>
      </c>
      <c r="D1132" s="88">
        <v>2013</v>
      </c>
      <c r="E1132" s="88">
        <v>600</v>
      </c>
      <c r="F1132" s="88">
        <v>495.8</v>
      </c>
      <c r="G1132" s="88">
        <v>480</v>
      </c>
      <c r="H1132" s="88">
        <v>470.8</v>
      </c>
      <c r="I1132" s="88">
        <v>120</v>
      </c>
      <c r="J1132" s="88">
        <v>25</v>
      </c>
      <c r="K1132" s="88"/>
      <c r="L1132" s="88"/>
      <c r="M1132" s="9" t="s">
        <v>531</v>
      </c>
    </row>
    <row r="1133" spans="1:13" ht="47.25" customHeight="1">
      <c r="A1133" s="65"/>
      <c r="B1133" s="86"/>
      <c r="C1133" s="86"/>
      <c r="D1133" s="88">
        <v>2014</v>
      </c>
      <c r="E1133" s="88"/>
      <c r="F1133" s="88"/>
      <c r="G1133" s="88"/>
      <c r="H1133" s="88"/>
      <c r="I1133" s="88"/>
      <c r="J1133" s="88"/>
      <c r="K1133" s="88"/>
      <c r="L1133" s="88"/>
      <c r="M1133" s="9"/>
    </row>
    <row r="1134" spans="1:13" ht="33" customHeight="1">
      <c r="A1134" s="9" t="s">
        <v>539</v>
      </c>
      <c r="B1134" s="88" t="s">
        <v>540</v>
      </c>
      <c r="C1134" s="88" t="s">
        <v>451</v>
      </c>
      <c r="D1134" s="88">
        <v>2013</v>
      </c>
      <c r="E1134" s="88">
        <v>480</v>
      </c>
      <c r="F1134" s="88">
        <v>565.3</v>
      </c>
      <c r="G1134" s="88">
        <v>0</v>
      </c>
      <c r="H1134" s="88">
        <v>0</v>
      </c>
      <c r="I1134" s="88">
        <v>480</v>
      </c>
      <c r="J1134" s="88">
        <v>565.3</v>
      </c>
      <c r="K1134" s="88"/>
      <c r="L1134" s="88"/>
      <c r="M1134" s="9" t="s">
        <v>531</v>
      </c>
    </row>
    <row r="1135" spans="1:13" ht="47.25" customHeight="1">
      <c r="A1135" s="9"/>
      <c r="B1135" s="88"/>
      <c r="C1135" s="88"/>
      <c r="D1135" s="88">
        <v>2014</v>
      </c>
      <c r="E1135" s="88"/>
      <c r="F1135" s="88"/>
      <c r="G1135" s="88"/>
      <c r="H1135" s="88"/>
      <c r="I1135" s="88"/>
      <c r="J1135" s="88"/>
      <c r="K1135" s="88"/>
      <c r="L1135" s="88"/>
      <c r="M1135" s="9"/>
    </row>
    <row r="1136" spans="1:13" ht="33" customHeight="1">
      <c r="A1136" s="9" t="s">
        <v>541</v>
      </c>
      <c r="B1136" s="88" t="s">
        <v>542</v>
      </c>
      <c r="C1136" s="88" t="s">
        <v>254</v>
      </c>
      <c r="D1136" s="88">
        <v>2013</v>
      </c>
      <c r="E1136" s="88"/>
      <c r="F1136" s="88"/>
      <c r="G1136" s="88"/>
      <c r="H1136" s="88"/>
      <c r="I1136" s="88"/>
      <c r="J1136" s="88"/>
      <c r="K1136" s="88"/>
      <c r="L1136" s="88"/>
      <c r="M1136" s="9" t="s">
        <v>531</v>
      </c>
    </row>
    <row r="1137" spans="1:13" ht="98.25" customHeight="1">
      <c r="A1137" s="9"/>
      <c r="B1137" s="88"/>
      <c r="C1137" s="88"/>
      <c r="D1137" s="88">
        <v>2014</v>
      </c>
      <c r="E1137" s="88">
        <v>417</v>
      </c>
      <c r="F1137" s="88">
        <v>200</v>
      </c>
      <c r="G1137" s="88">
        <v>370</v>
      </c>
      <c r="H1137" s="88">
        <v>190</v>
      </c>
      <c r="I1137" s="88">
        <v>47</v>
      </c>
      <c r="J1137" s="88">
        <v>10</v>
      </c>
      <c r="K1137" s="88"/>
      <c r="L1137" s="88"/>
      <c r="M1137" s="9"/>
    </row>
    <row r="1138" spans="1:13" ht="33" customHeight="1">
      <c r="A1138" s="65" t="s">
        <v>543</v>
      </c>
      <c r="B1138" s="86" t="s">
        <v>544</v>
      </c>
      <c r="C1138" s="86" t="s">
        <v>275</v>
      </c>
      <c r="D1138" s="88">
        <v>2013</v>
      </c>
      <c r="E1138" s="88"/>
      <c r="F1138" s="88"/>
      <c r="G1138" s="88"/>
      <c r="H1138" s="88"/>
      <c r="I1138" s="88"/>
      <c r="J1138" s="88"/>
      <c r="K1138" s="88"/>
      <c r="L1138" s="88"/>
      <c r="M1138" s="9" t="s">
        <v>531</v>
      </c>
    </row>
    <row r="1139" spans="1:13" ht="40.5" customHeight="1">
      <c r="A1139" s="65"/>
      <c r="B1139" s="86"/>
      <c r="C1139" s="86"/>
      <c r="D1139" s="88">
        <v>2014</v>
      </c>
      <c r="E1139" s="88">
        <v>400</v>
      </c>
      <c r="F1139" s="88">
        <v>0</v>
      </c>
      <c r="G1139" s="88">
        <v>320</v>
      </c>
      <c r="H1139" s="88">
        <v>0</v>
      </c>
      <c r="I1139" s="88">
        <v>80</v>
      </c>
      <c r="J1139" s="88">
        <v>0</v>
      </c>
      <c r="K1139" s="88"/>
      <c r="L1139" s="88"/>
      <c r="M1139" s="9"/>
    </row>
    <row r="1140" spans="1:13" ht="33" customHeight="1">
      <c r="A1140" s="65" t="s">
        <v>545</v>
      </c>
      <c r="B1140" s="86" t="s">
        <v>546</v>
      </c>
      <c r="C1140" s="86" t="s">
        <v>280</v>
      </c>
      <c r="D1140" s="88">
        <v>2013</v>
      </c>
      <c r="E1140" s="88">
        <v>464</v>
      </c>
      <c r="F1140" s="88">
        <v>41.4</v>
      </c>
      <c r="G1140" s="88">
        <v>410</v>
      </c>
      <c r="H1140" s="88">
        <v>0</v>
      </c>
      <c r="I1140" s="88">
        <v>54</v>
      </c>
      <c r="J1140" s="88">
        <v>41.4</v>
      </c>
      <c r="K1140" s="88"/>
      <c r="L1140" s="88"/>
      <c r="M1140" s="9" t="s">
        <v>531</v>
      </c>
    </row>
    <row r="1141" spans="1:13" ht="69" customHeight="1">
      <c r="A1141" s="65"/>
      <c r="B1141" s="86"/>
      <c r="C1141" s="86"/>
      <c r="D1141" s="88">
        <v>2014</v>
      </c>
      <c r="E1141" s="88"/>
      <c r="F1141" s="88">
        <v>303.9</v>
      </c>
      <c r="G1141" s="88"/>
      <c r="H1141" s="88">
        <v>303.9</v>
      </c>
      <c r="I1141" s="88"/>
      <c r="J1141" s="88">
        <v>0</v>
      </c>
      <c r="K1141" s="88"/>
      <c r="L1141" s="88"/>
      <c r="M1141" s="9"/>
    </row>
    <row r="1142" spans="1:13" ht="33" customHeight="1">
      <c r="A1142" s="65" t="s">
        <v>547</v>
      </c>
      <c r="B1142" s="86" t="s">
        <v>548</v>
      </c>
      <c r="C1142" s="86" t="s">
        <v>295</v>
      </c>
      <c r="D1142" s="88">
        <v>2013</v>
      </c>
      <c r="E1142" s="88">
        <v>298</v>
      </c>
      <c r="F1142" s="88">
        <v>15</v>
      </c>
      <c r="G1142" s="88">
        <v>283</v>
      </c>
      <c r="H1142" s="88">
        <v>0</v>
      </c>
      <c r="I1142" s="88">
        <v>15</v>
      </c>
      <c r="J1142" s="88">
        <v>15</v>
      </c>
      <c r="K1142" s="88"/>
      <c r="L1142" s="88"/>
      <c r="M1142" s="9" t="s">
        <v>531</v>
      </c>
    </row>
    <row r="1143" spans="1:13" ht="81.75" customHeight="1">
      <c r="A1143" s="65"/>
      <c r="B1143" s="86"/>
      <c r="C1143" s="86"/>
      <c r="D1143" s="88">
        <v>2014</v>
      </c>
      <c r="E1143" s="88"/>
      <c r="F1143" s="88">
        <v>259.4</v>
      </c>
      <c r="G1143" s="88"/>
      <c r="H1143" s="88">
        <v>251.4</v>
      </c>
      <c r="I1143" s="88"/>
      <c r="J1143" s="88">
        <v>8</v>
      </c>
      <c r="K1143" s="88"/>
      <c r="L1143" s="88"/>
      <c r="M1143" s="9"/>
    </row>
    <row r="1144" spans="1:13" ht="33" customHeight="1">
      <c r="A1144" s="65" t="s">
        <v>549</v>
      </c>
      <c r="B1144" s="86" t="s">
        <v>550</v>
      </c>
      <c r="C1144" s="86" t="s">
        <v>346</v>
      </c>
      <c r="D1144" s="88">
        <v>2013</v>
      </c>
      <c r="E1144" s="88"/>
      <c r="F1144" s="88"/>
      <c r="G1144" s="88"/>
      <c r="H1144" s="88"/>
      <c r="I1144" s="88"/>
      <c r="J1144" s="88"/>
      <c r="K1144" s="88"/>
      <c r="L1144" s="88"/>
      <c r="M1144" s="9" t="s">
        <v>551</v>
      </c>
    </row>
    <row r="1145" spans="1:13" ht="82.5" customHeight="1">
      <c r="A1145" s="65"/>
      <c r="B1145" s="86"/>
      <c r="C1145" s="86"/>
      <c r="D1145" s="88">
        <v>2014</v>
      </c>
      <c r="E1145" s="88">
        <v>450</v>
      </c>
      <c r="F1145" s="88">
        <v>460</v>
      </c>
      <c r="G1145" s="88">
        <v>360</v>
      </c>
      <c r="H1145" s="88">
        <v>437</v>
      </c>
      <c r="I1145" s="88">
        <v>90</v>
      </c>
      <c r="J1145" s="88">
        <v>23</v>
      </c>
      <c r="K1145" s="88"/>
      <c r="L1145" s="88"/>
      <c r="M1145" s="9"/>
    </row>
    <row r="1146" spans="1:13" ht="33" customHeight="1">
      <c r="A1146" s="65" t="s">
        <v>552</v>
      </c>
      <c r="B1146" s="86" t="s">
        <v>553</v>
      </c>
      <c r="C1146" s="86" t="s">
        <v>299</v>
      </c>
      <c r="D1146" s="88">
        <v>2013</v>
      </c>
      <c r="E1146" s="88"/>
      <c r="F1146" s="88"/>
      <c r="G1146" s="88"/>
      <c r="H1146" s="88"/>
      <c r="I1146" s="88"/>
      <c r="J1146" s="88"/>
      <c r="K1146" s="88"/>
      <c r="L1146" s="88"/>
      <c r="M1146" s="9" t="s">
        <v>531</v>
      </c>
    </row>
    <row r="1147" spans="1:13" ht="90" customHeight="1">
      <c r="A1147" s="65"/>
      <c r="B1147" s="86"/>
      <c r="C1147" s="86"/>
      <c r="D1147" s="88">
        <v>2014</v>
      </c>
      <c r="E1147" s="88">
        <v>420</v>
      </c>
      <c r="F1147" s="88">
        <v>197.6</v>
      </c>
      <c r="G1147" s="88">
        <v>336</v>
      </c>
      <c r="H1147" s="88">
        <v>187.7</v>
      </c>
      <c r="I1147" s="88">
        <v>84</v>
      </c>
      <c r="J1147" s="88">
        <v>9.9</v>
      </c>
      <c r="K1147" s="88"/>
      <c r="L1147" s="88"/>
      <c r="M1147" s="9"/>
    </row>
    <row r="1148" spans="1:13" ht="33" customHeight="1">
      <c r="A1148" s="65" t="s">
        <v>554</v>
      </c>
      <c r="B1148" s="86" t="s">
        <v>555</v>
      </c>
      <c r="C1148" s="86" t="s">
        <v>254</v>
      </c>
      <c r="D1148" s="88">
        <v>2013</v>
      </c>
      <c r="E1148" s="88">
        <v>287</v>
      </c>
      <c r="F1148" s="88">
        <v>0</v>
      </c>
      <c r="G1148" s="88">
        <v>272</v>
      </c>
      <c r="H1148" s="88">
        <v>0</v>
      </c>
      <c r="I1148" s="88">
        <v>15</v>
      </c>
      <c r="J1148" s="88">
        <v>0</v>
      </c>
      <c r="K1148" s="88"/>
      <c r="L1148" s="88"/>
      <c r="M1148" s="65" t="s">
        <v>556</v>
      </c>
    </row>
    <row r="1149" spans="1:13" ht="52.5" customHeight="1">
      <c r="A1149" s="65"/>
      <c r="B1149" s="86"/>
      <c r="C1149" s="86"/>
      <c r="D1149" s="88">
        <v>2014</v>
      </c>
      <c r="E1149" s="88"/>
      <c r="F1149" s="88"/>
      <c r="G1149" s="88"/>
      <c r="H1149" s="88"/>
      <c r="I1149" s="88"/>
      <c r="J1149" s="88"/>
      <c r="K1149" s="88"/>
      <c r="L1149" s="88"/>
      <c r="M1149" s="65"/>
    </row>
    <row r="1150" spans="1:13" ht="33" customHeight="1">
      <c r="A1150" s="65" t="s">
        <v>557</v>
      </c>
      <c r="B1150" s="86" t="s">
        <v>558</v>
      </c>
      <c r="C1150" s="86" t="s">
        <v>275</v>
      </c>
      <c r="D1150" s="88">
        <v>2013</v>
      </c>
      <c r="E1150" s="88">
        <v>287</v>
      </c>
      <c r="F1150" s="88">
        <v>0</v>
      </c>
      <c r="G1150" s="88">
        <v>272</v>
      </c>
      <c r="H1150" s="88">
        <v>0</v>
      </c>
      <c r="I1150" s="88">
        <v>15</v>
      </c>
      <c r="J1150" s="88">
        <v>0</v>
      </c>
      <c r="K1150" s="88"/>
      <c r="L1150" s="88"/>
      <c r="M1150" s="65" t="s">
        <v>556</v>
      </c>
    </row>
    <row r="1151" spans="1:13" ht="78" customHeight="1">
      <c r="A1151" s="65"/>
      <c r="B1151" s="86"/>
      <c r="C1151" s="86"/>
      <c r="D1151" s="88">
        <v>2014</v>
      </c>
      <c r="E1151" s="88"/>
      <c r="F1151" s="88"/>
      <c r="G1151" s="88"/>
      <c r="H1151" s="88"/>
      <c r="I1151" s="88"/>
      <c r="J1151" s="88"/>
      <c r="K1151" s="88"/>
      <c r="L1151" s="88"/>
      <c r="M1151" s="65"/>
    </row>
    <row r="1152" spans="1:13" ht="33" customHeight="1">
      <c r="A1152" s="65" t="s">
        <v>559</v>
      </c>
      <c r="B1152" s="86" t="s">
        <v>560</v>
      </c>
      <c r="C1152" s="86" t="s">
        <v>280</v>
      </c>
      <c r="D1152" s="88">
        <v>2013</v>
      </c>
      <c r="E1152" s="88">
        <v>287</v>
      </c>
      <c r="F1152" s="88">
        <v>0</v>
      </c>
      <c r="G1152" s="88">
        <v>272</v>
      </c>
      <c r="H1152" s="88">
        <v>0</v>
      </c>
      <c r="I1152" s="88">
        <v>15</v>
      </c>
      <c r="J1152" s="88">
        <v>0</v>
      </c>
      <c r="K1152" s="88"/>
      <c r="L1152" s="88"/>
      <c r="M1152" s="65" t="s">
        <v>556</v>
      </c>
    </row>
    <row r="1153" spans="1:13" ht="122.25" customHeight="1">
      <c r="A1153" s="65"/>
      <c r="B1153" s="86"/>
      <c r="C1153" s="86"/>
      <c r="D1153" s="88">
        <v>2014</v>
      </c>
      <c r="E1153" s="88"/>
      <c r="F1153" s="88"/>
      <c r="G1153" s="88"/>
      <c r="H1153" s="88"/>
      <c r="I1153" s="88"/>
      <c r="J1153" s="88"/>
      <c r="K1153" s="88"/>
      <c r="L1153" s="88"/>
      <c r="M1153" s="65"/>
    </row>
    <row r="1154" spans="1:13" ht="33" customHeight="1">
      <c r="A1154" s="65" t="s">
        <v>561</v>
      </c>
      <c r="B1154" s="86" t="s">
        <v>562</v>
      </c>
      <c r="C1154" s="86" t="s">
        <v>295</v>
      </c>
      <c r="D1154" s="88">
        <v>2013</v>
      </c>
      <c r="E1154" s="88">
        <v>287</v>
      </c>
      <c r="F1154" s="88">
        <v>0</v>
      </c>
      <c r="G1154" s="88">
        <v>272</v>
      </c>
      <c r="H1154" s="88">
        <v>0</v>
      </c>
      <c r="I1154" s="88">
        <v>15</v>
      </c>
      <c r="J1154" s="88">
        <v>0</v>
      </c>
      <c r="K1154" s="88"/>
      <c r="L1154" s="88"/>
      <c r="M1154" s="65" t="s">
        <v>556</v>
      </c>
    </row>
    <row r="1155" spans="1:13" ht="86.25" customHeight="1">
      <c r="A1155" s="65"/>
      <c r="B1155" s="86"/>
      <c r="C1155" s="86"/>
      <c r="D1155" s="88">
        <v>2014</v>
      </c>
      <c r="E1155" s="88"/>
      <c r="F1155" s="88"/>
      <c r="G1155" s="88"/>
      <c r="H1155" s="88"/>
      <c r="I1155" s="88"/>
      <c r="J1155" s="88"/>
      <c r="K1155" s="88"/>
      <c r="L1155" s="88"/>
      <c r="M1155" s="65"/>
    </row>
    <row r="1156" spans="1:13" ht="33" customHeight="1">
      <c r="A1156" s="65" t="s">
        <v>563</v>
      </c>
      <c r="B1156" s="86" t="s">
        <v>564</v>
      </c>
      <c r="C1156" s="86" t="s">
        <v>302</v>
      </c>
      <c r="D1156" s="88">
        <v>2013</v>
      </c>
      <c r="E1156" s="88">
        <v>287</v>
      </c>
      <c r="F1156" s="88">
        <v>0</v>
      </c>
      <c r="G1156" s="88">
        <v>272</v>
      </c>
      <c r="H1156" s="88">
        <v>0</v>
      </c>
      <c r="I1156" s="88">
        <v>15</v>
      </c>
      <c r="J1156" s="88">
        <v>0</v>
      </c>
      <c r="K1156" s="88"/>
      <c r="L1156" s="88"/>
      <c r="M1156" s="65" t="s">
        <v>556</v>
      </c>
    </row>
    <row r="1157" spans="1:13" ht="180.75" customHeight="1">
      <c r="A1157" s="65"/>
      <c r="B1157" s="86"/>
      <c r="C1157" s="86"/>
      <c r="D1157" s="88">
        <v>2014</v>
      </c>
      <c r="E1157" s="88"/>
      <c r="F1157" s="88"/>
      <c r="G1157" s="88"/>
      <c r="H1157" s="88"/>
      <c r="I1157" s="88"/>
      <c r="J1157" s="88"/>
      <c r="K1157" s="88"/>
      <c r="L1157" s="88"/>
      <c r="M1157" s="65"/>
    </row>
    <row r="1158" spans="1:13" ht="33" customHeight="1">
      <c r="A1158" s="65" t="s">
        <v>565</v>
      </c>
      <c r="B1158" s="86" t="s">
        <v>566</v>
      </c>
      <c r="C1158" s="86" t="s">
        <v>89</v>
      </c>
      <c r="D1158" s="88">
        <v>2013</v>
      </c>
      <c r="E1158" s="88">
        <v>3638</v>
      </c>
      <c r="F1158" s="88">
        <v>0</v>
      </c>
      <c r="G1158" s="88">
        <v>3456</v>
      </c>
      <c r="H1158" s="88">
        <v>0</v>
      </c>
      <c r="I1158" s="88">
        <v>182</v>
      </c>
      <c r="J1158" s="88">
        <v>0</v>
      </c>
      <c r="K1158" s="88"/>
      <c r="L1158" s="88"/>
      <c r="M1158" s="65" t="s">
        <v>556</v>
      </c>
    </row>
    <row r="1159" spans="1:13" ht="248.25" customHeight="1">
      <c r="A1159" s="65"/>
      <c r="B1159" s="86"/>
      <c r="C1159" s="86"/>
      <c r="D1159" s="88">
        <v>2014</v>
      </c>
      <c r="E1159" s="88"/>
      <c r="F1159" s="88"/>
      <c r="G1159" s="88"/>
      <c r="H1159" s="88"/>
      <c r="I1159" s="88"/>
      <c r="J1159" s="88"/>
      <c r="K1159" s="88"/>
      <c r="L1159" s="88"/>
      <c r="M1159" s="65"/>
    </row>
    <row r="1160" spans="1:13" ht="33" customHeight="1">
      <c r="A1160" s="65" t="s">
        <v>567</v>
      </c>
      <c r="B1160" s="86" t="s">
        <v>568</v>
      </c>
      <c r="C1160" s="86" t="s">
        <v>346</v>
      </c>
      <c r="D1160" s="88">
        <v>2013</v>
      </c>
      <c r="E1160" s="88">
        <v>287</v>
      </c>
      <c r="F1160" s="88">
        <v>0</v>
      </c>
      <c r="G1160" s="88">
        <v>272</v>
      </c>
      <c r="H1160" s="88">
        <v>0</v>
      </c>
      <c r="I1160" s="88">
        <v>15</v>
      </c>
      <c r="J1160" s="88">
        <v>0</v>
      </c>
      <c r="K1160" s="88"/>
      <c r="L1160" s="88"/>
      <c r="M1160" s="65" t="s">
        <v>556</v>
      </c>
    </row>
    <row r="1161" spans="1:13" ht="293.25" customHeight="1">
      <c r="A1161" s="65"/>
      <c r="B1161" s="86"/>
      <c r="C1161" s="86"/>
      <c r="D1161" s="88">
        <v>2014</v>
      </c>
      <c r="E1161" s="88"/>
      <c r="F1161" s="88"/>
      <c r="G1161" s="88"/>
      <c r="H1161" s="88"/>
      <c r="I1161" s="88"/>
      <c r="J1161" s="88"/>
      <c r="K1161" s="88"/>
      <c r="L1161" s="88"/>
      <c r="M1161" s="65"/>
    </row>
    <row r="1162" spans="1:13" ht="111" customHeight="1">
      <c r="A1162" s="65" t="s">
        <v>569</v>
      </c>
      <c r="B1162" s="86" t="s">
        <v>570</v>
      </c>
      <c r="C1162" s="86" t="s">
        <v>259</v>
      </c>
      <c r="D1162" s="88">
        <v>2013</v>
      </c>
      <c r="E1162" s="88">
        <v>287</v>
      </c>
      <c r="F1162" s="88">
        <v>0</v>
      </c>
      <c r="G1162" s="88">
        <v>272</v>
      </c>
      <c r="H1162" s="88">
        <v>0</v>
      </c>
      <c r="I1162" s="88">
        <v>15</v>
      </c>
      <c r="J1162" s="88">
        <v>0</v>
      </c>
      <c r="K1162" s="88"/>
      <c r="L1162" s="88"/>
      <c r="M1162" s="65" t="s">
        <v>556</v>
      </c>
    </row>
    <row r="1163" spans="1:13" ht="116.25" customHeight="1">
      <c r="A1163" s="65"/>
      <c r="B1163" s="86"/>
      <c r="C1163" s="86"/>
      <c r="D1163" s="88">
        <v>2014</v>
      </c>
      <c r="E1163" s="88"/>
      <c r="F1163" s="88"/>
      <c r="G1163" s="88"/>
      <c r="H1163" s="88"/>
      <c r="I1163" s="88"/>
      <c r="J1163" s="88"/>
      <c r="K1163" s="88"/>
      <c r="L1163" s="88"/>
      <c r="M1163" s="65"/>
    </row>
    <row r="1164" spans="1:13" ht="33" customHeight="1">
      <c r="A1164" s="65" t="s">
        <v>571</v>
      </c>
      <c r="B1164" s="86" t="s">
        <v>572</v>
      </c>
      <c r="C1164" s="86" t="s">
        <v>299</v>
      </c>
      <c r="D1164" s="88">
        <v>2013</v>
      </c>
      <c r="E1164" s="88">
        <v>293</v>
      </c>
      <c r="F1164" s="88">
        <v>0</v>
      </c>
      <c r="G1164" s="88">
        <v>278</v>
      </c>
      <c r="H1164" s="88">
        <v>0</v>
      </c>
      <c r="I1164" s="88">
        <v>15</v>
      </c>
      <c r="J1164" s="88">
        <v>0</v>
      </c>
      <c r="K1164" s="88"/>
      <c r="L1164" s="88"/>
      <c r="M1164" s="65" t="s">
        <v>556</v>
      </c>
    </row>
    <row r="1165" spans="1:13" ht="287.25" customHeight="1">
      <c r="A1165" s="65"/>
      <c r="B1165" s="86"/>
      <c r="C1165" s="86"/>
      <c r="D1165" s="88">
        <v>2014</v>
      </c>
      <c r="E1165" s="88"/>
      <c r="F1165" s="88"/>
      <c r="G1165" s="88"/>
      <c r="H1165" s="88"/>
      <c r="I1165" s="88"/>
      <c r="J1165" s="88"/>
      <c r="K1165" s="88"/>
      <c r="L1165" s="88"/>
      <c r="M1165" s="65"/>
    </row>
    <row r="1166" spans="1:13" ht="147.75" customHeight="1">
      <c r="A1166" s="65" t="s">
        <v>573</v>
      </c>
      <c r="B1166" s="86" t="s">
        <v>574</v>
      </c>
      <c r="C1166" s="86" t="s">
        <v>92</v>
      </c>
      <c r="D1166" s="88">
        <v>2013</v>
      </c>
      <c r="E1166" s="88">
        <v>287</v>
      </c>
      <c r="F1166" s="88">
        <v>0</v>
      </c>
      <c r="G1166" s="88">
        <v>272</v>
      </c>
      <c r="H1166" s="88">
        <v>0</v>
      </c>
      <c r="I1166" s="88">
        <v>15</v>
      </c>
      <c r="J1166" s="88">
        <v>0</v>
      </c>
      <c r="K1166" s="88"/>
      <c r="L1166" s="88"/>
      <c r="M1166" s="65" t="s">
        <v>556</v>
      </c>
    </row>
    <row r="1167" spans="1:13" ht="333" customHeight="1">
      <c r="A1167" s="65"/>
      <c r="B1167" s="86"/>
      <c r="C1167" s="86"/>
      <c r="D1167" s="88">
        <v>2014</v>
      </c>
      <c r="E1167" s="88"/>
      <c r="F1167" s="88"/>
      <c r="G1167" s="88"/>
      <c r="H1167" s="88"/>
      <c r="I1167" s="88"/>
      <c r="J1167" s="88"/>
      <c r="K1167" s="88"/>
      <c r="L1167" s="88"/>
      <c r="M1167" s="65"/>
    </row>
    <row r="1168" spans="1:13" ht="33" customHeight="1">
      <c r="A1168" s="65" t="s">
        <v>575</v>
      </c>
      <c r="B1168" s="86" t="s">
        <v>576</v>
      </c>
      <c r="C1168" s="86" t="s">
        <v>285</v>
      </c>
      <c r="D1168" s="88">
        <v>2013</v>
      </c>
      <c r="E1168" s="88">
        <v>287</v>
      </c>
      <c r="F1168" s="88">
        <v>0</v>
      </c>
      <c r="G1168" s="88">
        <v>272</v>
      </c>
      <c r="H1168" s="88">
        <v>0</v>
      </c>
      <c r="I1168" s="88">
        <v>15</v>
      </c>
      <c r="J1168" s="88">
        <v>0</v>
      </c>
      <c r="K1168" s="88"/>
      <c r="L1168" s="88"/>
      <c r="M1168" s="65" t="s">
        <v>556</v>
      </c>
    </row>
    <row r="1169" spans="1:13" ht="45.75" customHeight="1">
      <c r="A1169" s="65"/>
      <c r="B1169" s="86"/>
      <c r="C1169" s="86"/>
      <c r="D1169" s="88">
        <v>2014</v>
      </c>
      <c r="E1169" s="88"/>
      <c r="F1169" s="88"/>
      <c r="G1169" s="88"/>
      <c r="H1169" s="88"/>
      <c r="I1169" s="88"/>
      <c r="J1169" s="88"/>
      <c r="K1169" s="88"/>
      <c r="L1169" s="88"/>
      <c r="M1169" s="65"/>
    </row>
    <row r="1170" spans="1:13" ht="33" customHeight="1">
      <c r="A1170" s="65" t="s">
        <v>87</v>
      </c>
      <c r="B1170" s="86" t="s">
        <v>577</v>
      </c>
      <c r="C1170" s="86" t="s">
        <v>451</v>
      </c>
      <c r="D1170" s="88">
        <v>2013</v>
      </c>
      <c r="E1170" s="88">
        <v>287</v>
      </c>
      <c r="F1170" s="88">
        <v>0</v>
      </c>
      <c r="G1170" s="88">
        <v>272</v>
      </c>
      <c r="H1170" s="88">
        <v>0</v>
      </c>
      <c r="I1170" s="88">
        <v>15</v>
      </c>
      <c r="J1170" s="88">
        <v>0</v>
      </c>
      <c r="K1170" s="88"/>
      <c r="L1170" s="88"/>
      <c r="M1170" s="65" t="s">
        <v>556</v>
      </c>
    </row>
    <row r="1171" spans="1:13" ht="285" customHeight="1">
      <c r="A1171" s="65"/>
      <c r="B1171" s="86"/>
      <c r="C1171" s="86"/>
      <c r="D1171" s="88">
        <v>2014</v>
      </c>
      <c r="E1171" s="88"/>
      <c r="F1171" s="88"/>
      <c r="G1171" s="88"/>
      <c r="H1171" s="88"/>
      <c r="I1171" s="88"/>
      <c r="J1171" s="88"/>
      <c r="K1171" s="88"/>
      <c r="L1171" s="88"/>
      <c r="M1171" s="65"/>
    </row>
    <row r="1172" spans="1:13" ht="33" customHeight="1">
      <c r="A1172" s="143" t="s">
        <v>578</v>
      </c>
      <c r="B1172" s="143"/>
      <c r="C1172" s="143"/>
      <c r="D1172" s="143"/>
      <c r="E1172" s="143"/>
      <c r="F1172" s="143"/>
      <c r="G1172" s="143"/>
      <c r="H1172" s="143"/>
      <c r="I1172" s="143"/>
      <c r="J1172" s="143"/>
      <c r="K1172" s="143"/>
      <c r="L1172" s="143"/>
      <c r="M1172" s="143"/>
    </row>
    <row r="1173" spans="1:13" ht="33" customHeight="1">
      <c r="A1173" s="142"/>
      <c r="B1173" s="7" t="s">
        <v>8</v>
      </c>
      <c r="C1173" s="7" t="s">
        <v>89</v>
      </c>
      <c r="D1173" s="141" t="s">
        <v>234</v>
      </c>
      <c r="E1173" s="7">
        <f>SUM(E1174:E1176)</f>
        <v>76350</v>
      </c>
      <c r="F1173" s="7">
        <f aca="true" t="shared" si="442" ref="F1173:L1173">SUM(F1174:F1176)</f>
        <v>944.1</v>
      </c>
      <c r="G1173" s="7">
        <f t="shared" si="442"/>
        <v>61040</v>
      </c>
      <c r="H1173" s="7">
        <f t="shared" si="442"/>
        <v>0</v>
      </c>
      <c r="I1173" s="7">
        <f t="shared" si="442"/>
        <v>15310</v>
      </c>
      <c r="J1173" s="7">
        <f t="shared" si="442"/>
        <v>944.1</v>
      </c>
      <c r="K1173" s="7">
        <f t="shared" si="442"/>
        <v>0</v>
      </c>
      <c r="L1173" s="7">
        <f t="shared" si="442"/>
        <v>0</v>
      </c>
      <c r="M1173" s="143"/>
    </row>
    <row r="1174" spans="1:13" ht="33" customHeight="1">
      <c r="A1174" s="142"/>
      <c r="B1174" s="7"/>
      <c r="C1174" s="7"/>
      <c r="D1174" s="141">
        <v>2013</v>
      </c>
      <c r="E1174" s="7">
        <f aca="true" t="shared" si="443" ref="E1174:E1175">G1174+I1174+K1174</f>
        <v>2600</v>
      </c>
      <c r="F1174" s="7">
        <f aca="true" t="shared" si="444" ref="F1174:F1175">H1174+J1174+L1174</f>
        <v>0</v>
      </c>
      <c r="G1174" s="143">
        <f>G1178+G1181+G1184+G1187+G1190</f>
        <v>2080</v>
      </c>
      <c r="H1174" s="143">
        <f aca="true" t="shared" si="445" ref="H1174:K1174">H1178+H1181+H1184+H1187+H1190</f>
        <v>0</v>
      </c>
      <c r="I1174" s="143">
        <f t="shared" si="445"/>
        <v>520</v>
      </c>
      <c r="J1174" s="143">
        <f t="shared" si="445"/>
        <v>0</v>
      </c>
      <c r="K1174" s="143">
        <f t="shared" si="445"/>
        <v>0</v>
      </c>
      <c r="L1174" s="143">
        <f>L1178+L1181+L1184+L1186</f>
        <v>0</v>
      </c>
      <c r="M1174" s="143"/>
    </row>
    <row r="1175" spans="1:13" ht="33" customHeight="1">
      <c r="A1175" s="142"/>
      <c r="B1175" s="7"/>
      <c r="C1175" s="7"/>
      <c r="D1175" s="141">
        <v>2014</v>
      </c>
      <c r="E1175" s="7">
        <f t="shared" si="443"/>
        <v>73750</v>
      </c>
      <c r="F1175" s="7">
        <f t="shared" si="444"/>
        <v>944.1</v>
      </c>
      <c r="G1175" s="143">
        <f>G1179+G1182+G1185+G1188+G1191</f>
        <v>58960</v>
      </c>
      <c r="H1175" s="143">
        <f aca="true" t="shared" si="446" ref="H1175:L1175">H1179+H1182+H1185+H1188+H1191</f>
        <v>0</v>
      </c>
      <c r="I1175" s="143">
        <f t="shared" si="446"/>
        <v>14790</v>
      </c>
      <c r="J1175" s="143">
        <f t="shared" si="446"/>
        <v>944.1</v>
      </c>
      <c r="K1175" s="143">
        <f t="shared" si="446"/>
        <v>0</v>
      </c>
      <c r="L1175" s="143">
        <f t="shared" si="446"/>
        <v>0</v>
      </c>
      <c r="M1175" s="143"/>
    </row>
    <row r="1176" spans="1:13" ht="33" customHeight="1">
      <c r="A1176" s="142"/>
      <c r="B1176" s="7"/>
      <c r="C1176" s="7"/>
      <c r="D1176" s="141">
        <v>2015</v>
      </c>
      <c r="E1176" s="7"/>
      <c r="F1176" s="7"/>
      <c r="G1176" s="143"/>
      <c r="H1176" s="143"/>
      <c r="I1176" s="143"/>
      <c r="J1176" s="143"/>
      <c r="K1176" s="66"/>
      <c r="L1176" s="66"/>
      <c r="M1176" s="66"/>
    </row>
    <row r="1177" spans="1:13" ht="33" customHeight="1">
      <c r="A1177" s="33">
        <v>1</v>
      </c>
      <c r="B1177" s="28" t="s">
        <v>579</v>
      </c>
      <c r="C1177" s="65" t="s">
        <v>89</v>
      </c>
      <c r="D1177" s="65" t="s">
        <v>122</v>
      </c>
      <c r="E1177" s="9">
        <f aca="true" t="shared" si="447" ref="E1177:E1188">G1177+I1177+K1177</f>
        <v>72000</v>
      </c>
      <c r="F1177" s="9">
        <f aca="true" t="shared" si="448" ref="F1177:F1188">H1177+J1177+L1177</f>
        <v>0</v>
      </c>
      <c r="G1177" s="9">
        <f>SUM(G1178:G1179)</f>
        <v>57600</v>
      </c>
      <c r="H1177" s="9">
        <f>SUM(H1178:H1179)</f>
        <v>0</v>
      </c>
      <c r="I1177" s="9">
        <f>SUM(I1178:I1179)</f>
        <v>14400</v>
      </c>
      <c r="J1177" s="9">
        <f>SUM(J1178:J1179)</f>
        <v>0</v>
      </c>
      <c r="K1177" s="179"/>
      <c r="L1177" s="179"/>
      <c r="M1177" s="179"/>
    </row>
    <row r="1178" spans="1:13" ht="33" customHeight="1">
      <c r="A1178" s="33"/>
      <c r="B1178" s="28"/>
      <c r="C1178" s="65"/>
      <c r="D1178" s="9">
        <v>2013</v>
      </c>
      <c r="E1178" s="9">
        <f t="shared" si="447"/>
        <v>0</v>
      </c>
      <c r="F1178" s="9">
        <f t="shared" si="448"/>
        <v>0</v>
      </c>
      <c r="G1178" s="178"/>
      <c r="H1178" s="178"/>
      <c r="I1178" s="178"/>
      <c r="J1178" s="178"/>
      <c r="K1178" s="178"/>
      <c r="L1178" s="178"/>
      <c r="M1178" s="179"/>
    </row>
    <row r="1179" spans="1:13" ht="33" customHeight="1">
      <c r="A1179" s="33"/>
      <c r="B1179" s="28"/>
      <c r="C1179" s="65"/>
      <c r="D1179" s="9">
        <v>2014</v>
      </c>
      <c r="E1179" s="9">
        <f t="shared" si="447"/>
        <v>72000</v>
      </c>
      <c r="F1179" s="9">
        <f t="shared" si="448"/>
        <v>0</v>
      </c>
      <c r="G1179" s="9">
        <v>57600</v>
      </c>
      <c r="H1179" s="9"/>
      <c r="I1179" s="9">
        <v>14400</v>
      </c>
      <c r="J1179" s="9"/>
      <c r="K1179" s="178"/>
      <c r="L1179" s="178"/>
      <c r="M1179" s="179"/>
    </row>
    <row r="1180" spans="1:13" ht="33" customHeight="1">
      <c r="A1180" s="178">
        <v>2</v>
      </c>
      <c r="B1180" s="28" t="s">
        <v>580</v>
      </c>
      <c r="C1180" s="9" t="s">
        <v>89</v>
      </c>
      <c r="D1180" s="9" t="s">
        <v>122</v>
      </c>
      <c r="E1180" s="9">
        <f t="shared" si="447"/>
        <v>1750</v>
      </c>
      <c r="F1180" s="9">
        <f t="shared" si="448"/>
        <v>944.1</v>
      </c>
      <c r="G1180" s="9">
        <f>SUM(G1181:G1182)</f>
        <v>1400</v>
      </c>
      <c r="H1180" s="9">
        <f>SUM(H1181:H1182)</f>
        <v>0</v>
      </c>
      <c r="I1180" s="9">
        <f>SUM(I1181:I1182)</f>
        <v>350</v>
      </c>
      <c r="J1180" s="9">
        <f>SUM(J1181:J1182)</f>
        <v>944.1</v>
      </c>
      <c r="K1180" s="179"/>
      <c r="L1180" s="179"/>
      <c r="M1180" s="219"/>
    </row>
    <row r="1181" spans="1:13" ht="33" customHeight="1">
      <c r="A1181" s="178"/>
      <c r="B1181" s="28"/>
      <c r="C1181" s="9"/>
      <c r="D1181" s="9">
        <v>2013</v>
      </c>
      <c r="E1181" s="9">
        <f t="shared" si="447"/>
        <v>1750</v>
      </c>
      <c r="F1181" s="9">
        <f t="shared" si="448"/>
        <v>0</v>
      </c>
      <c r="G1181" s="9">
        <v>1400</v>
      </c>
      <c r="H1181" s="9"/>
      <c r="I1181" s="9">
        <v>350</v>
      </c>
      <c r="J1181" s="9"/>
      <c r="K1181" s="178"/>
      <c r="L1181" s="178"/>
      <c r="M1181" s="219"/>
    </row>
    <row r="1182" spans="1:13" ht="33" customHeight="1">
      <c r="A1182" s="178"/>
      <c r="B1182" s="28"/>
      <c r="C1182" s="9"/>
      <c r="D1182" s="9">
        <v>2014</v>
      </c>
      <c r="E1182" s="9">
        <f t="shared" si="447"/>
        <v>0</v>
      </c>
      <c r="F1182" s="9">
        <f t="shared" si="448"/>
        <v>944.1</v>
      </c>
      <c r="G1182" s="178"/>
      <c r="H1182" s="178"/>
      <c r="I1182" s="178"/>
      <c r="J1182" s="178">
        <v>944.1</v>
      </c>
      <c r="K1182" s="178"/>
      <c r="L1182" s="178"/>
      <c r="M1182" s="219"/>
    </row>
    <row r="1183" spans="1:13" ht="33" customHeight="1">
      <c r="A1183" s="178">
        <v>3</v>
      </c>
      <c r="B1183" s="28" t="s">
        <v>581</v>
      </c>
      <c r="C1183" s="9" t="s">
        <v>89</v>
      </c>
      <c r="D1183" s="9" t="s">
        <v>122</v>
      </c>
      <c r="E1183" s="9">
        <f t="shared" si="447"/>
        <v>1700</v>
      </c>
      <c r="F1183" s="9">
        <f t="shared" si="448"/>
        <v>0</v>
      </c>
      <c r="G1183" s="9">
        <f>SUM(G1184:G1185)</f>
        <v>1360</v>
      </c>
      <c r="H1183" s="9">
        <f>SUM(H1184:H1185)</f>
        <v>0</v>
      </c>
      <c r="I1183" s="9">
        <f>SUM(I1184:I1185)</f>
        <v>340</v>
      </c>
      <c r="J1183" s="9">
        <f>SUM(J1184:J1185)</f>
        <v>0</v>
      </c>
      <c r="K1183" s="179"/>
      <c r="L1183" s="179"/>
      <c r="M1183" s="178"/>
    </row>
    <row r="1184" spans="1:13" ht="33" customHeight="1">
      <c r="A1184" s="178"/>
      <c r="B1184" s="28"/>
      <c r="C1184" s="9"/>
      <c r="D1184" s="9">
        <v>2013</v>
      </c>
      <c r="E1184" s="9">
        <f t="shared" si="447"/>
        <v>0</v>
      </c>
      <c r="F1184" s="9">
        <f t="shared" si="448"/>
        <v>0</v>
      </c>
      <c r="G1184" s="178"/>
      <c r="H1184" s="178"/>
      <c r="I1184" s="178"/>
      <c r="J1184" s="178"/>
      <c r="K1184" s="178"/>
      <c r="L1184" s="178"/>
      <c r="M1184" s="178"/>
    </row>
    <row r="1185" spans="1:13" ht="33" customHeight="1">
      <c r="A1185" s="178"/>
      <c r="B1185" s="28"/>
      <c r="C1185" s="9"/>
      <c r="D1185" s="9">
        <v>2014</v>
      </c>
      <c r="E1185" s="9">
        <f t="shared" si="447"/>
        <v>1700</v>
      </c>
      <c r="F1185" s="9">
        <f t="shared" si="448"/>
        <v>0</v>
      </c>
      <c r="G1185" s="9">
        <f>SUM(G1186:G1187)</f>
        <v>1360</v>
      </c>
      <c r="H1185" s="9">
        <f>SUM(H1186:H1187)</f>
        <v>0</v>
      </c>
      <c r="I1185" s="9">
        <f>SUM(I1186:I1187)</f>
        <v>340</v>
      </c>
      <c r="J1185" s="9">
        <f>SUM(J1186:J1187)</f>
        <v>0</v>
      </c>
      <c r="K1185" s="178"/>
      <c r="L1185" s="178"/>
      <c r="M1185" s="178"/>
    </row>
    <row r="1186" spans="1:13" ht="33" customHeight="1">
      <c r="A1186" s="178">
        <v>4</v>
      </c>
      <c r="B1186" s="28" t="s">
        <v>582</v>
      </c>
      <c r="C1186" s="9" t="s">
        <v>89</v>
      </c>
      <c r="D1186" s="9" t="s">
        <v>122</v>
      </c>
      <c r="E1186" s="9">
        <f t="shared" si="447"/>
        <v>850</v>
      </c>
      <c r="F1186" s="9">
        <f t="shared" si="448"/>
        <v>0</v>
      </c>
      <c r="G1186" s="179">
        <f>SUM(G1187:G1188)</f>
        <v>680</v>
      </c>
      <c r="H1186" s="179"/>
      <c r="I1186" s="179">
        <f>SUM(I1187:I1188)</f>
        <v>170</v>
      </c>
      <c r="J1186" s="179"/>
      <c r="K1186" s="179"/>
      <c r="L1186" s="179"/>
      <c r="M1186" s="178"/>
    </row>
    <row r="1187" spans="1:13" ht="33" customHeight="1">
      <c r="A1187" s="178"/>
      <c r="B1187" s="28"/>
      <c r="C1187" s="9"/>
      <c r="D1187" s="9">
        <v>2013</v>
      </c>
      <c r="E1187" s="9">
        <f t="shared" si="447"/>
        <v>850</v>
      </c>
      <c r="F1187" s="9">
        <f t="shared" si="448"/>
        <v>0</v>
      </c>
      <c r="G1187" s="9">
        <v>680</v>
      </c>
      <c r="H1187" s="9"/>
      <c r="I1187" s="9">
        <v>170</v>
      </c>
      <c r="J1187" s="9"/>
      <c r="K1187" s="178"/>
      <c r="L1187" s="178"/>
      <c r="M1187" s="178"/>
    </row>
    <row r="1188" spans="1:13" ht="33" customHeight="1">
      <c r="A1188" s="178"/>
      <c r="B1188" s="28"/>
      <c r="C1188" s="9"/>
      <c r="D1188" s="9">
        <v>2014</v>
      </c>
      <c r="E1188" s="9">
        <f t="shared" si="447"/>
        <v>0</v>
      </c>
      <c r="F1188" s="9">
        <f t="shared" si="448"/>
        <v>0</v>
      </c>
      <c r="G1188" s="178"/>
      <c r="H1188" s="178"/>
      <c r="I1188" s="178"/>
      <c r="J1188" s="178"/>
      <c r="K1188" s="178"/>
      <c r="L1188" s="178"/>
      <c r="M1188" s="178"/>
    </row>
    <row r="1189" spans="1:13" ht="33" customHeight="1">
      <c r="A1189" s="28" t="s">
        <v>583</v>
      </c>
      <c r="B1189" s="7" t="s">
        <v>584</v>
      </c>
      <c r="C1189" s="9" t="s">
        <v>346</v>
      </c>
      <c r="D1189" s="67" t="s">
        <v>22</v>
      </c>
      <c r="E1189" s="9">
        <f aca="true" t="shared" si="449" ref="E1189:F1191">SUM(G1189+I1189+K1189)</f>
        <v>50</v>
      </c>
      <c r="F1189" s="9">
        <f t="shared" si="449"/>
        <v>0</v>
      </c>
      <c r="G1189" s="9">
        <f aca="true" t="shared" si="450" ref="G1189:L1189">SUM(G1190:G1191)</f>
        <v>0</v>
      </c>
      <c r="H1189" s="9">
        <f t="shared" si="450"/>
        <v>0</v>
      </c>
      <c r="I1189" s="9">
        <f t="shared" si="450"/>
        <v>50</v>
      </c>
      <c r="J1189" s="9">
        <f t="shared" si="450"/>
        <v>0</v>
      </c>
      <c r="K1189" s="9">
        <f t="shared" si="450"/>
        <v>0</v>
      </c>
      <c r="L1189" s="9">
        <f t="shared" si="450"/>
        <v>0</v>
      </c>
      <c r="M1189" s="28"/>
    </row>
    <row r="1190" spans="1:13" ht="33" customHeight="1">
      <c r="A1190" s="28"/>
      <c r="B1190" s="7"/>
      <c r="C1190" s="9"/>
      <c r="D1190" s="18" t="s">
        <v>23</v>
      </c>
      <c r="E1190" s="9">
        <f t="shared" si="449"/>
        <v>0</v>
      </c>
      <c r="F1190" s="9">
        <f t="shared" si="449"/>
        <v>0</v>
      </c>
      <c r="G1190" s="9"/>
      <c r="H1190" s="9"/>
      <c r="I1190" s="9">
        <v>0</v>
      </c>
      <c r="J1190" s="9"/>
      <c r="K1190" s="9"/>
      <c r="L1190" s="9"/>
      <c r="M1190" s="28"/>
    </row>
    <row r="1191" spans="1:13" ht="57" customHeight="1">
      <c r="A1191" s="28"/>
      <c r="B1191" s="7"/>
      <c r="C1191" s="9"/>
      <c r="D1191" s="18" t="s">
        <v>24</v>
      </c>
      <c r="E1191" s="9">
        <f t="shared" si="449"/>
        <v>50</v>
      </c>
      <c r="F1191" s="9">
        <f t="shared" si="449"/>
        <v>0</v>
      </c>
      <c r="G1191" s="9"/>
      <c r="H1191" s="9"/>
      <c r="I1191" s="9">
        <v>50</v>
      </c>
      <c r="J1191" s="9"/>
      <c r="K1191" s="9"/>
      <c r="L1191" s="9"/>
      <c r="M1191" s="28"/>
    </row>
    <row r="1192" spans="1:13" ht="33" customHeight="1">
      <c r="A1192" s="13" t="s">
        <v>585</v>
      </c>
      <c r="B1192" s="13"/>
      <c r="C1192" s="13"/>
      <c r="D1192" s="13"/>
      <c r="E1192" s="13"/>
      <c r="F1192" s="13"/>
      <c r="G1192" s="13"/>
      <c r="H1192" s="13"/>
      <c r="I1192" s="13"/>
      <c r="J1192" s="13"/>
      <c r="K1192" s="13"/>
      <c r="L1192" s="13"/>
      <c r="M1192" s="13"/>
    </row>
    <row r="1193" spans="1:13" ht="33" customHeight="1">
      <c r="A1193" s="13"/>
      <c r="B1193" s="13"/>
      <c r="C1193" s="13"/>
      <c r="D1193" s="143" t="s">
        <v>234</v>
      </c>
      <c r="E1193" s="13">
        <f>G1193+I1193+K1193</f>
        <v>628140</v>
      </c>
      <c r="F1193" s="13">
        <f>H1193+J1193+L1193</f>
        <v>344817.15</v>
      </c>
      <c r="G1193" s="13">
        <f>G1194+G1195</f>
        <v>980</v>
      </c>
      <c r="H1193" s="13">
        <f aca="true" t="shared" si="451" ref="H1193:L1193">H1194+H1195</f>
        <v>881.3</v>
      </c>
      <c r="I1193" s="13">
        <f t="shared" si="451"/>
        <v>6620</v>
      </c>
      <c r="J1193" s="13">
        <f t="shared" si="451"/>
        <v>4395.85</v>
      </c>
      <c r="K1193" s="13">
        <f t="shared" si="451"/>
        <v>620540</v>
      </c>
      <c r="L1193" s="13">
        <f t="shared" si="451"/>
        <v>339540</v>
      </c>
      <c r="M1193" s="13"/>
    </row>
    <row r="1194" spans="1:13" ht="33" customHeight="1">
      <c r="A1194" s="13"/>
      <c r="B1194" s="13"/>
      <c r="C1194" s="13"/>
      <c r="D1194" s="141">
        <v>2013</v>
      </c>
      <c r="E1194" s="13">
        <f aca="true" t="shared" si="452" ref="E1194:E1195">G1194+I1194+K1194</f>
        <v>321900</v>
      </c>
      <c r="F1194" s="13">
        <f aca="true" t="shared" si="453" ref="F1194:F1195">H1194+J1194+L1194</f>
        <v>178052.35</v>
      </c>
      <c r="G1194" s="13">
        <f aca="true" t="shared" si="454" ref="G1194:L1195">SUM(G1198+G1202+G1206+G1209+G1212+G1215+G1218+G1221+G1224+G1228+G1231+G1234+G1238+G1241+G1244+G1248+G1251+G1254+G1257+G1260+G1263+G1267)</f>
        <v>700</v>
      </c>
      <c r="H1194" s="13">
        <f t="shared" si="454"/>
        <v>601.3</v>
      </c>
      <c r="I1194" s="13">
        <f t="shared" si="454"/>
        <v>3200</v>
      </c>
      <c r="J1194" s="13">
        <f t="shared" si="454"/>
        <v>2451.05</v>
      </c>
      <c r="K1194" s="13">
        <f t="shared" si="454"/>
        <v>318000</v>
      </c>
      <c r="L1194" s="13">
        <f t="shared" si="454"/>
        <v>175000</v>
      </c>
      <c r="M1194" s="13"/>
    </row>
    <row r="1195" spans="1:13" ht="33" customHeight="1">
      <c r="A1195" s="13"/>
      <c r="B1195" s="13"/>
      <c r="C1195" s="13"/>
      <c r="D1195" s="141">
        <v>2014</v>
      </c>
      <c r="E1195" s="13">
        <f t="shared" si="452"/>
        <v>306240</v>
      </c>
      <c r="F1195" s="13">
        <f t="shared" si="453"/>
        <v>166764.8</v>
      </c>
      <c r="G1195" s="13">
        <f t="shared" si="454"/>
        <v>280</v>
      </c>
      <c r="H1195" s="13">
        <f t="shared" si="454"/>
        <v>280</v>
      </c>
      <c r="I1195" s="13">
        <f t="shared" si="454"/>
        <v>3420</v>
      </c>
      <c r="J1195" s="13">
        <f t="shared" si="454"/>
        <v>1944.8</v>
      </c>
      <c r="K1195" s="13">
        <f t="shared" si="454"/>
        <v>302540</v>
      </c>
      <c r="L1195" s="13">
        <f t="shared" si="454"/>
        <v>164540</v>
      </c>
      <c r="M1195" s="13"/>
    </row>
    <row r="1196" spans="1:13" s="44" customFormat="1" ht="33" customHeight="1">
      <c r="A1196" s="13"/>
      <c r="B1196" s="13"/>
      <c r="C1196" s="13"/>
      <c r="D1196" s="141">
        <v>2015</v>
      </c>
      <c r="E1196" s="13">
        <f>G1196+I1196+K1196</f>
        <v>943920</v>
      </c>
      <c r="F1196" s="13">
        <f>H1196+J1196+L1196</f>
        <v>31407.4</v>
      </c>
      <c r="G1196" s="13">
        <f>G1200+G1204+G1226+G1236+G1246+G1265+G1269</f>
        <v>280</v>
      </c>
      <c r="H1196" s="13">
        <f aca="true" t="shared" si="455" ref="H1196:L1196">H1200+H1204+H1226+H1236+H1246+H1265+H1269</f>
        <v>3621</v>
      </c>
      <c r="I1196" s="13">
        <f t="shared" si="455"/>
        <v>3640</v>
      </c>
      <c r="J1196" s="13">
        <f t="shared" si="455"/>
        <v>2786.4</v>
      </c>
      <c r="K1196" s="13">
        <f t="shared" si="455"/>
        <v>940000</v>
      </c>
      <c r="L1196" s="13">
        <f t="shared" si="455"/>
        <v>25000</v>
      </c>
      <c r="M1196" s="13"/>
    </row>
    <row r="1197" spans="1:13" ht="33" customHeight="1">
      <c r="A1197" s="9">
        <v>1</v>
      </c>
      <c r="B1197" s="9" t="s">
        <v>586</v>
      </c>
      <c r="C1197" s="9" t="s">
        <v>587</v>
      </c>
      <c r="D1197" s="18" t="s">
        <v>22</v>
      </c>
      <c r="E1197" s="9">
        <f>SUM(E1198:E1200)</f>
        <v>5220</v>
      </c>
      <c r="F1197" s="9">
        <f aca="true" t="shared" si="456" ref="F1197:L1197">SUM(F1198:F1200)</f>
        <v>8101.599999999999</v>
      </c>
      <c r="G1197" s="9">
        <f t="shared" si="456"/>
        <v>1260</v>
      </c>
      <c r="H1197" s="9">
        <f t="shared" si="456"/>
        <v>4502.3</v>
      </c>
      <c r="I1197" s="9">
        <f t="shared" si="456"/>
        <v>3960</v>
      </c>
      <c r="J1197" s="9">
        <f t="shared" si="456"/>
        <v>3599.25</v>
      </c>
      <c r="K1197" s="9">
        <f t="shared" si="456"/>
        <v>0</v>
      </c>
      <c r="L1197" s="9">
        <f t="shared" si="456"/>
        <v>0</v>
      </c>
      <c r="M1197" s="9"/>
    </row>
    <row r="1198" spans="1:13" ht="33" customHeight="1">
      <c r="A1198" s="9"/>
      <c r="B1198" s="9"/>
      <c r="C1198" s="9"/>
      <c r="D1198" s="18" t="s">
        <v>23</v>
      </c>
      <c r="E1198" s="9">
        <v>1900</v>
      </c>
      <c r="F1198" s="9">
        <v>869.4</v>
      </c>
      <c r="G1198" s="9">
        <v>700</v>
      </c>
      <c r="H1198" s="9">
        <v>601.3</v>
      </c>
      <c r="I1198" s="9">
        <v>1200</v>
      </c>
      <c r="J1198" s="9">
        <v>268.05</v>
      </c>
      <c r="K1198" s="9">
        <v>0</v>
      </c>
      <c r="L1198" s="9">
        <v>0</v>
      </c>
      <c r="M1198" s="9"/>
    </row>
    <row r="1199" spans="1:13" ht="33" customHeight="1">
      <c r="A1199" s="9"/>
      <c r="B1199" s="9"/>
      <c r="C1199" s="9"/>
      <c r="D1199" s="18" t="s">
        <v>24</v>
      </c>
      <c r="E1199" s="9">
        <v>1600</v>
      </c>
      <c r="F1199" s="9">
        <v>824.8</v>
      </c>
      <c r="G1199" s="9">
        <v>280</v>
      </c>
      <c r="H1199" s="9">
        <v>280</v>
      </c>
      <c r="I1199" s="9">
        <v>1320</v>
      </c>
      <c r="J1199" s="9">
        <v>544.8</v>
      </c>
      <c r="K1199" s="9">
        <v>0</v>
      </c>
      <c r="L1199" s="9">
        <v>0</v>
      </c>
      <c r="M1199" s="9"/>
    </row>
    <row r="1200" spans="1:13" s="44" customFormat="1" ht="33" customHeight="1">
      <c r="A1200" s="9"/>
      <c r="B1200" s="9"/>
      <c r="C1200" s="9"/>
      <c r="D1200" s="18" t="s">
        <v>25</v>
      </c>
      <c r="E1200" s="9">
        <f>G1200+I1200+K1200</f>
        <v>1720</v>
      </c>
      <c r="F1200" s="9">
        <f>H1200+J1200+L1200</f>
        <v>6407.4</v>
      </c>
      <c r="G1200" s="9">
        <v>280</v>
      </c>
      <c r="H1200" s="9">
        <v>3621</v>
      </c>
      <c r="I1200" s="9">
        <v>1440</v>
      </c>
      <c r="J1200" s="9">
        <v>2786.4</v>
      </c>
      <c r="K1200" s="9">
        <v>0</v>
      </c>
      <c r="L1200" s="9">
        <v>0</v>
      </c>
      <c r="M1200" s="9"/>
    </row>
    <row r="1201" spans="1:13" ht="33" customHeight="1">
      <c r="A1201" s="9">
        <v>2</v>
      </c>
      <c r="B1201" s="9" t="s">
        <v>588</v>
      </c>
      <c r="C1201" s="9" t="s">
        <v>587</v>
      </c>
      <c r="D1201" s="18" t="s">
        <v>22</v>
      </c>
      <c r="E1201" s="9">
        <f>SUM(E1202:E1204)</f>
        <v>6300</v>
      </c>
      <c r="F1201" s="9">
        <f aca="true" t="shared" si="457" ref="F1201:L1201">SUM(F1202:F1204)</f>
        <v>3583</v>
      </c>
      <c r="G1201" s="9">
        <f t="shared" si="457"/>
        <v>0</v>
      </c>
      <c r="H1201" s="9">
        <f t="shared" si="457"/>
        <v>0</v>
      </c>
      <c r="I1201" s="9">
        <f t="shared" si="457"/>
        <v>6300</v>
      </c>
      <c r="J1201" s="9">
        <f t="shared" si="457"/>
        <v>3583</v>
      </c>
      <c r="K1201" s="9">
        <f t="shared" si="457"/>
        <v>0</v>
      </c>
      <c r="L1201" s="9">
        <f t="shared" si="457"/>
        <v>0</v>
      </c>
      <c r="M1201" s="9" t="s">
        <v>589</v>
      </c>
    </row>
    <row r="1202" spans="1:13" ht="33" customHeight="1">
      <c r="A1202" s="9"/>
      <c r="B1202" s="9"/>
      <c r="C1202" s="9"/>
      <c r="D1202" s="18" t="s">
        <v>23</v>
      </c>
      <c r="E1202" s="9">
        <v>2000</v>
      </c>
      <c r="F1202" s="9">
        <v>2183</v>
      </c>
      <c r="G1202" s="9">
        <v>0</v>
      </c>
      <c r="H1202" s="9">
        <v>0</v>
      </c>
      <c r="I1202" s="9">
        <v>2000</v>
      </c>
      <c r="J1202" s="9">
        <v>2183</v>
      </c>
      <c r="K1202" s="9">
        <v>0</v>
      </c>
      <c r="L1202" s="9">
        <v>0</v>
      </c>
      <c r="M1202" s="9"/>
    </row>
    <row r="1203" spans="1:13" ht="33" customHeight="1">
      <c r="A1203" s="9"/>
      <c r="B1203" s="9"/>
      <c r="C1203" s="9"/>
      <c r="D1203" s="18" t="s">
        <v>24</v>
      </c>
      <c r="E1203" s="9">
        <v>2100</v>
      </c>
      <c r="F1203" s="9">
        <v>1400</v>
      </c>
      <c r="G1203" s="9">
        <v>0</v>
      </c>
      <c r="H1203" s="9">
        <v>0</v>
      </c>
      <c r="I1203" s="9">
        <v>2100</v>
      </c>
      <c r="J1203" s="9">
        <v>1400</v>
      </c>
      <c r="K1203" s="9">
        <v>0</v>
      </c>
      <c r="L1203" s="9">
        <v>0</v>
      </c>
      <c r="M1203" s="9"/>
    </row>
    <row r="1204" spans="1:13" s="44" customFormat="1" ht="33" customHeight="1">
      <c r="A1204" s="9"/>
      <c r="B1204" s="9"/>
      <c r="C1204" s="9"/>
      <c r="D1204" s="18" t="s">
        <v>25</v>
      </c>
      <c r="E1204" s="9">
        <f>G1204+I1204+K1204</f>
        <v>2200</v>
      </c>
      <c r="F1204" s="9">
        <f>H1204+J1204+L1204</f>
        <v>0</v>
      </c>
      <c r="G1204" s="9">
        <v>0</v>
      </c>
      <c r="H1204" s="9">
        <v>0</v>
      </c>
      <c r="I1204" s="9">
        <v>2200</v>
      </c>
      <c r="J1204" s="9">
        <v>0</v>
      </c>
      <c r="K1204" s="9">
        <v>0</v>
      </c>
      <c r="L1204" s="9">
        <v>0</v>
      </c>
      <c r="M1204" s="9"/>
    </row>
    <row r="1205" spans="1:13" ht="33" customHeight="1">
      <c r="A1205" s="9">
        <v>3</v>
      </c>
      <c r="B1205" s="9" t="s">
        <v>590</v>
      </c>
      <c r="C1205" s="9" t="s">
        <v>591</v>
      </c>
      <c r="D1205" s="18" t="s">
        <v>22</v>
      </c>
      <c r="E1205" s="9">
        <v>25000</v>
      </c>
      <c r="F1205" s="9">
        <v>25000</v>
      </c>
      <c r="G1205" s="9">
        <v>0</v>
      </c>
      <c r="H1205" s="9">
        <v>0</v>
      </c>
      <c r="I1205" s="9">
        <v>0</v>
      </c>
      <c r="J1205" s="9">
        <v>0</v>
      </c>
      <c r="K1205" s="9">
        <v>25000</v>
      </c>
      <c r="L1205" s="9">
        <v>25000</v>
      </c>
      <c r="M1205" s="9" t="s">
        <v>592</v>
      </c>
    </row>
    <row r="1206" spans="1:13" ht="33" customHeight="1">
      <c r="A1206" s="9"/>
      <c r="B1206" s="9"/>
      <c r="C1206" s="9"/>
      <c r="D1206" s="18" t="s">
        <v>23</v>
      </c>
      <c r="E1206" s="9">
        <v>25000</v>
      </c>
      <c r="F1206" s="9">
        <v>25000</v>
      </c>
      <c r="G1206" s="9">
        <v>0</v>
      </c>
      <c r="H1206" s="9">
        <v>0</v>
      </c>
      <c r="I1206" s="9">
        <v>0</v>
      </c>
      <c r="J1206" s="9">
        <v>0</v>
      </c>
      <c r="K1206" s="9">
        <v>25000</v>
      </c>
      <c r="L1206" s="9">
        <v>25000</v>
      </c>
      <c r="M1206" s="9"/>
    </row>
    <row r="1207" spans="1:13" ht="33" customHeight="1">
      <c r="A1207" s="9"/>
      <c r="B1207" s="9"/>
      <c r="C1207" s="9"/>
      <c r="D1207" s="18" t="s">
        <v>24</v>
      </c>
      <c r="E1207" s="9">
        <v>0</v>
      </c>
      <c r="F1207" s="9">
        <v>0</v>
      </c>
      <c r="G1207" s="9">
        <v>0</v>
      </c>
      <c r="H1207" s="9">
        <v>0</v>
      </c>
      <c r="I1207" s="9">
        <v>0</v>
      </c>
      <c r="J1207" s="9">
        <v>0</v>
      </c>
      <c r="K1207" s="9">
        <v>0</v>
      </c>
      <c r="L1207" s="9">
        <v>0</v>
      </c>
      <c r="M1207" s="9"/>
    </row>
    <row r="1208" spans="1:13" ht="33" customHeight="1">
      <c r="A1208" s="9">
        <v>4</v>
      </c>
      <c r="B1208" s="9" t="s">
        <v>593</v>
      </c>
      <c r="C1208" s="9" t="s">
        <v>594</v>
      </c>
      <c r="D1208" s="18" t="s">
        <v>22</v>
      </c>
      <c r="E1208" s="9">
        <v>50000</v>
      </c>
      <c r="F1208" s="9">
        <v>50000</v>
      </c>
      <c r="G1208" s="9">
        <v>0</v>
      </c>
      <c r="H1208" s="9">
        <v>0</v>
      </c>
      <c r="I1208" s="9">
        <v>0</v>
      </c>
      <c r="J1208" s="9">
        <v>0</v>
      </c>
      <c r="K1208" s="9">
        <v>50000</v>
      </c>
      <c r="L1208" s="9">
        <v>50000</v>
      </c>
      <c r="M1208" s="9" t="s">
        <v>595</v>
      </c>
    </row>
    <row r="1209" spans="1:13" ht="33" customHeight="1">
      <c r="A1209" s="9"/>
      <c r="B1209" s="9"/>
      <c r="C1209" s="9"/>
      <c r="D1209" s="18" t="s">
        <v>23</v>
      </c>
      <c r="E1209" s="9">
        <v>50000</v>
      </c>
      <c r="F1209" s="9">
        <v>50000</v>
      </c>
      <c r="G1209" s="9">
        <v>0</v>
      </c>
      <c r="H1209" s="9">
        <v>0</v>
      </c>
      <c r="I1209" s="9">
        <v>0</v>
      </c>
      <c r="J1209" s="9">
        <v>0</v>
      </c>
      <c r="K1209" s="9">
        <v>50000</v>
      </c>
      <c r="L1209" s="9">
        <v>50000</v>
      </c>
      <c r="M1209" s="9"/>
    </row>
    <row r="1210" spans="1:13" ht="33" customHeight="1">
      <c r="A1210" s="9"/>
      <c r="B1210" s="9"/>
      <c r="C1210" s="9"/>
      <c r="D1210" s="18" t="s">
        <v>24</v>
      </c>
      <c r="E1210" s="9">
        <v>0</v>
      </c>
      <c r="F1210" s="9">
        <v>0</v>
      </c>
      <c r="G1210" s="9">
        <v>0</v>
      </c>
      <c r="H1210" s="9">
        <v>0</v>
      </c>
      <c r="I1210" s="9">
        <v>0</v>
      </c>
      <c r="J1210" s="9">
        <v>0</v>
      </c>
      <c r="K1210" s="9">
        <v>0</v>
      </c>
      <c r="L1210" s="9">
        <v>0</v>
      </c>
      <c r="M1210" s="9"/>
    </row>
    <row r="1211" spans="1:13" ht="33" customHeight="1">
      <c r="A1211" s="9">
        <v>5</v>
      </c>
      <c r="B1211" s="9" t="s">
        <v>596</v>
      </c>
      <c r="C1211" s="9" t="s">
        <v>597</v>
      </c>
      <c r="D1211" s="18" t="s">
        <v>22</v>
      </c>
      <c r="E1211" s="9">
        <v>50000</v>
      </c>
      <c r="F1211" s="9">
        <v>50000</v>
      </c>
      <c r="G1211" s="9">
        <v>0</v>
      </c>
      <c r="H1211" s="9">
        <v>0</v>
      </c>
      <c r="I1211" s="9">
        <v>0</v>
      </c>
      <c r="J1211" s="9">
        <v>0</v>
      </c>
      <c r="K1211" s="9">
        <v>50000</v>
      </c>
      <c r="L1211" s="9">
        <v>50000</v>
      </c>
      <c r="M1211" s="9" t="s">
        <v>595</v>
      </c>
    </row>
    <row r="1212" spans="1:13" ht="33" customHeight="1">
      <c r="A1212" s="9"/>
      <c r="B1212" s="9"/>
      <c r="C1212" s="9"/>
      <c r="D1212" s="18" t="s">
        <v>23</v>
      </c>
      <c r="E1212" s="9">
        <v>50000</v>
      </c>
      <c r="F1212" s="9">
        <v>50000</v>
      </c>
      <c r="G1212" s="9">
        <v>0</v>
      </c>
      <c r="H1212" s="9">
        <v>0</v>
      </c>
      <c r="I1212" s="9">
        <v>0</v>
      </c>
      <c r="J1212" s="9">
        <v>0</v>
      </c>
      <c r="K1212" s="9">
        <v>50000</v>
      </c>
      <c r="L1212" s="9">
        <v>50000</v>
      </c>
      <c r="M1212" s="9"/>
    </row>
    <row r="1213" spans="1:13" ht="33" customHeight="1">
      <c r="A1213" s="9"/>
      <c r="B1213" s="9"/>
      <c r="C1213" s="9"/>
      <c r="D1213" s="18" t="s">
        <v>24</v>
      </c>
      <c r="E1213" s="9">
        <v>0</v>
      </c>
      <c r="F1213" s="9">
        <v>0</v>
      </c>
      <c r="G1213" s="9">
        <v>0</v>
      </c>
      <c r="H1213" s="9">
        <v>0</v>
      </c>
      <c r="I1213" s="9">
        <v>0</v>
      </c>
      <c r="J1213" s="9">
        <v>0</v>
      </c>
      <c r="K1213" s="9">
        <v>0</v>
      </c>
      <c r="L1213" s="9">
        <v>0</v>
      </c>
      <c r="M1213" s="9"/>
    </row>
    <row r="1214" spans="1:13" ht="33" customHeight="1">
      <c r="A1214" s="9">
        <v>6</v>
      </c>
      <c r="B1214" s="9" t="s">
        <v>598</v>
      </c>
      <c r="C1214" s="9" t="s">
        <v>599</v>
      </c>
      <c r="D1214" s="18" t="s">
        <v>22</v>
      </c>
      <c r="E1214" s="9">
        <v>30000</v>
      </c>
      <c r="F1214" s="9">
        <v>30000</v>
      </c>
      <c r="G1214" s="9">
        <v>0</v>
      </c>
      <c r="H1214" s="9">
        <v>0</v>
      </c>
      <c r="I1214" s="9">
        <v>0</v>
      </c>
      <c r="J1214" s="9">
        <v>0</v>
      </c>
      <c r="K1214" s="9">
        <v>30000</v>
      </c>
      <c r="L1214" s="9">
        <v>30000</v>
      </c>
      <c r="M1214" s="9" t="s">
        <v>595</v>
      </c>
    </row>
    <row r="1215" spans="1:13" ht="33" customHeight="1">
      <c r="A1215" s="9"/>
      <c r="B1215" s="9"/>
      <c r="C1215" s="9"/>
      <c r="D1215" s="18" t="s">
        <v>23</v>
      </c>
      <c r="E1215" s="9">
        <v>30000</v>
      </c>
      <c r="F1215" s="9">
        <v>30000</v>
      </c>
      <c r="G1215" s="9">
        <v>0</v>
      </c>
      <c r="H1215" s="9">
        <v>0</v>
      </c>
      <c r="I1215" s="9">
        <v>0</v>
      </c>
      <c r="J1215" s="9">
        <v>0</v>
      </c>
      <c r="K1215" s="9">
        <v>30000</v>
      </c>
      <c r="L1215" s="9">
        <v>30000</v>
      </c>
      <c r="M1215" s="9"/>
    </row>
    <row r="1216" spans="1:13" ht="33" customHeight="1">
      <c r="A1216" s="9"/>
      <c r="B1216" s="9"/>
      <c r="C1216" s="9"/>
      <c r="D1216" s="18" t="s">
        <v>24</v>
      </c>
      <c r="E1216" s="9">
        <v>0</v>
      </c>
      <c r="F1216" s="9">
        <v>0</v>
      </c>
      <c r="G1216" s="9">
        <v>0</v>
      </c>
      <c r="H1216" s="9">
        <v>0</v>
      </c>
      <c r="I1216" s="9">
        <v>0</v>
      </c>
      <c r="J1216" s="9">
        <v>0</v>
      </c>
      <c r="K1216" s="9">
        <v>0</v>
      </c>
      <c r="L1216" s="9">
        <v>0</v>
      </c>
      <c r="M1216" s="9"/>
    </row>
    <row r="1217" spans="1:13" ht="33" customHeight="1">
      <c r="A1217" s="9">
        <v>7</v>
      </c>
      <c r="B1217" s="9" t="s">
        <v>600</v>
      </c>
      <c r="C1217" s="9" t="s">
        <v>601</v>
      </c>
      <c r="D1217" s="18" t="s">
        <v>22</v>
      </c>
      <c r="E1217" s="9">
        <v>143000</v>
      </c>
      <c r="F1217" s="9">
        <v>0</v>
      </c>
      <c r="G1217" s="9">
        <v>0</v>
      </c>
      <c r="H1217" s="9">
        <v>0</v>
      </c>
      <c r="I1217" s="9">
        <v>0</v>
      </c>
      <c r="J1217" s="9">
        <v>0</v>
      </c>
      <c r="K1217" s="9">
        <v>143000</v>
      </c>
      <c r="L1217" s="9">
        <v>0</v>
      </c>
      <c r="M1217" s="9" t="s">
        <v>602</v>
      </c>
    </row>
    <row r="1218" spans="1:13" ht="33" customHeight="1">
      <c r="A1218" s="9"/>
      <c r="B1218" s="9"/>
      <c r="C1218" s="9"/>
      <c r="D1218" s="18" t="s">
        <v>23</v>
      </c>
      <c r="E1218" s="9">
        <v>143000</v>
      </c>
      <c r="F1218" s="9">
        <v>0</v>
      </c>
      <c r="G1218" s="9">
        <v>0</v>
      </c>
      <c r="H1218" s="9">
        <v>0</v>
      </c>
      <c r="I1218" s="9">
        <v>0</v>
      </c>
      <c r="J1218" s="9">
        <v>0</v>
      </c>
      <c r="K1218" s="9">
        <v>143000</v>
      </c>
      <c r="L1218" s="9">
        <v>0</v>
      </c>
      <c r="M1218" s="9"/>
    </row>
    <row r="1219" spans="1:13" ht="33" customHeight="1">
      <c r="A1219" s="9"/>
      <c r="B1219" s="9"/>
      <c r="C1219" s="9"/>
      <c r="D1219" s="18" t="s">
        <v>24</v>
      </c>
      <c r="E1219" s="9">
        <v>0</v>
      </c>
      <c r="F1219" s="9">
        <v>0</v>
      </c>
      <c r="G1219" s="9">
        <v>0</v>
      </c>
      <c r="H1219" s="9">
        <v>0</v>
      </c>
      <c r="I1219" s="9">
        <v>0</v>
      </c>
      <c r="J1219" s="9">
        <v>0</v>
      </c>
      <c r="K1219" s="9">
        <v>0</v>
      </c>
      <c r="L1219" s="9">
        <v>0</v>
      </c>
      <c r="M1219" s="9"/>
    </row>
    <row r="1220" spans="1:13" ht="33" customHeight="1">
      <c r="A1220" s="9">
        <v>8</v>
      </c>
      <c r="B1220" s="9" t="s">
        <v>603</v>
      </c>
      <c r="C1220" s="9" t="s">
        <v>126</v>
      </c>
      <c r="D1220" s="18" t="s">
        <v>22</v>
      </c>
      <c r="E1220" s="9">
        <v>20000</v>
      </c>
      <c r="F1220" s="9">
        <v>20000</v>
      </c>
      <c r="G1220" s="9">
        <v>0</v>
      </c>
      <c r="H1220" s="9">
        <v>0</v>
      </c>
      <c r="I1220" s="9">
        <v>0</v>
      </c>
      <c r="J1220" s="9">
        <v>0</v>
      </c>
      <c r="K1220" s="9">
        <v>20000</v>
      </c>
      <c r="L1220" s="9">
        <v>20000</v>
      </c>
      <c r="M1220" s="9" t="s">
        <v>595</v>
      </c>
    </row>
    <row r="1221" spans="1:13" ht="33" customHeight="1">
      <c r="A1221" s="9"/>
      <c r="B1221" s="9"/>
      <c r="C1221" s="9"/>
      <c r="D1221" s="18" t="s">
        <v>23</v>
      </c>
      <c r="E1221" s="9">
        <v>20000</v>
      </c>
      <c r="F1221" s="9">
        <v>20000</v>
      </c>
      <c r="G1221" s="9">
        <v>0</v>
      </c>
      <c r="H1221" s="9">
        <v>0</v>
      </c>
      <c r="I1221" s="9">
        <v>0</v>
      </c>
      <c r="J1221" s="9">
        <v>0</v>
      </c>
      <c r="K1221" s="9">
        <v>20000</v>
      </c>
      <c r="L1221" s="9">
        <v>20000</v>
      </c>
      <c r="M1221" s="9"/>
    </row>
    <row r="1222" spans="1:13" ht="33" customHeight="1">
      <c r="A1222" s="9"/>
      <c r="B1222" s="9"/>
      <c r="C1222" s="9"/>
      <c r="D1222" s="18" t="s">
        <v>24</v>
      </c>
      <c r="E1222" s="9">
        <v>0</v>
      </c>
      <c r="F1222" s="9">
        <v>0</v>
      </c>
      <c r="G1222" s="9">
        <v>0</v>
      </c>
      <c r="H1222" s="9">
        <v>0</v>
      </c>
      <c r="I1222" s="9">
        <v>0</v>
      </c>
      <c r="J1222" s="9">
        <v>0</v>
      </c>
      <c r="K1222" s="9">
        <v>0</v>
      </c>
      <c r="L1222" s="9">
        <v>0</v>
      </c>
      <c r="M1222" s="9"/>
    </row>
    <row r="1223" spans="1:13" ht="33" customHeight="1">
      <c r="A1223" s="9">
        <v>9</v>
      </c>
      <c r="B1223" s="9" t="s">
        <v>604</v>
      </c>
      <c r="C1223" s="9" t="s">
        <v>605</v>
      </c>
      <c r="D1223" s="18" t="s">
        <v>22</v>
      </c>
      <c r="E1223" s="9">
        <f>SUM(E1224:E1226)</f>
        <v>80000</v>
      </c>
      <c r="F1223" s="9">
        <f aca="true" t="shared" si="458" ref="F1223:L1223">SUM(F1224:F1226)</f>
        <v>0</v>
      </c>
      <c r="G1223" s="9">
        <f t="shared" si="458"/>
        <v>0</v>
      </c>
      <c r="H1223" s="9">
        <f t="shared" si="458"/>
        <v>0</v>
      </c>
      <c r="I1223" s="9">
        <f t="shared" si="458"/>
        <v>0</v>
      </c>
      <c r="J1223" s="9">
        <f t="shared" si="458"/>
        <v>0</v>
      </c>
      <c r="K1223" s="9">
        <f t="shared" si="458"/>
        <v>80000</v>
      </c>
      <c r="L1223" s="9">
        <f t="shared" si="458"/>
        <v>0</v>
      </c>
      <c r="M1223" s="9" t="s">
        <v>606</v>
      </c>
    </row>
    <row r="1224" spans="1:13" ht="33" customHeight="1">
      <c r="A1224" s="9"/>
      <c r="B1224" s="9"/>
      <c r="C1224" s="9"/>
      <c r="D1224" s="18" t="s">
        <v>23</v>
      </c>
      <c r="E1224" s="9">
        <v>0</v>
      </c>
      <c r="F1224" s="9">
        <v>0</v>
      </c>
      <c r="G1224" s="9">
        <v>0</v>
      </c>
      <c r="H1224" s="9">
        <v>0</v>
      </c>
      <c r="I1224" s="9">
        <v>0</v>
      </c>
      <c r="J1224" s="9">
        <v>0</v>
      </c>
      <c r="K1224" s="9">
        <v>0</v>
      </c>
      <c r="L1224" s="9">
        <v>0</v>
      </c>
      <c r="M1224" s="9"/>
    </row>
    <row r="1225" spans="1:13" ht="33" customHeight="1">
      <c r="A1225" s="9"/>
      <c r="B1225" s="9"/>
      <c r="C1225" s="9"/>
      <c r="D1225" s="18" t="s">
        <v>24</v>
      </c>
      <c r="E1225" s="9">
        <v>0</v>
      </c>
      <c r="F1225" s="9">
        <v>0</v>
      </c>
      <c r="G1225" s="9">
        <v>0</v>
      </c>
      <c r="H1225" s="9">
        <v>0</v>
      </c>
      <c r="I1225" s="9">
        <v>0</v>
      </c>
      <c r="J1225" s="9">
        <v>0</v>
      </c>
      <c r="K1225" s="9">
        <v>0</v>
      </c>
      <c r="L1225" s="9">
        <v>0</v>
      </c>
      <c r="M1225" s="9"/>
    </row>
    <row r="1226" spans="1:13" s="44" customFormat="1" ht="59.25" customHeight="1">
      <c r="A1226" s="9"/>
      <c r="B1226" s="9"/>
      <c r="C1226" s="9"/>
      <c r="D1226" s="18" t="s">
        <v>25</v>
      </c>
      <c r="E1226" s="9">
        <f>G1226+I1226+K1226</f>
        <v>80000</v>
      </c>
      <c r="F1226" s="9">
        <f>H1226+J1226+L1226</f>
        <v>0</v>
      </c>
      <c r="G1226" s="9"/>
      <c r="H1226" s="9"/>
      <c r="I1226" s="9"/>
      <c r="J1226" s="9"/>
      <c r="K1226" s="9">
        <v>80000</v>
      </c>
      <c r="L1226" s="9">
        <v>0</v>
      </c>
      <c r="M1226" s="9" t="s">
        <v>529</v>
      </c>
    </row>
    <row r="1227" spans="1:13" ht="33" customHeight="1">
      <c r="A1227" s="9">
        <v>10</v>
      </c>
      <c r="B1227" s="9" t="s">
        <v>607</v>
      </c>
      <c r="C1227" s="9" t="s">
        <v>608</v>
      </c>
      <c r="D1227" s="18" t="s">
        <v>22</v>
      </c>
      <c r="E1227" s="9">
        <v>120000</v>
      </c>
      <c r="F1227" s="9">
        <v>120000</v>
      </c>
      <c r="G1227" s="9">
        <v>0</v>
      </c>
      <c r="H1227" s="9">
        <v>0</v>
      </c>
      <c r="I1227" s="9">
        <v>0</v>
      </c>
      <c r="J1227" s="9">
        <v>0</v>
      </c>
      <c r="K1227" s="9">
        <v>120000</v>
      </c>
      <c r="L1227" s="9">
        <v>120000</v>
      </c>
      <c r="M1227" s="9" t="s">
        <v>595</v>
      </c>
    </row>
    <row r="1228" spans="1:13" ht="33" customHeight="1">
      <c r="A1228" s="9"/>
      <c r="B1228" s="9"/>
      <c r="C1228" s="9"/>
      <c r="D1228" s="18" t="s">
        <v>23</v>
      </c>
      <c r="E1228" s="9">
        <v>0</v>
      </c>
      <c r="F1228" s="9">
        <v>0</v>
      </c>
      <c r="G1228" s="9">
        <v>0</v>
      </c>
      <c r="H1228" s="9">
        <v>0</v>
      </c>
      <c r="I1228" s="9">
        <v>0</v>
      </c>
      <c r="J1228" s="9">
        <v>0</v>
      </c>
      <c r="K1228" s="9">
        <v>0</v>
      </c>
      <c r="L1228" s="9">
        <v>0</v>
      </c>
      <c r="M1228" s="9"/>
    </row>
    <row r="1229" spans="1:13" ht="33" customHeight="1">
      <c r="A1229" s="9"/>
      <c r="B1229" s="9"/>
      <c r="C1229" s="9"/>
      <c r="D1229" s="18" t="s">
        <v>24</v>
      </c>
      <c r="E1229" s="9">
        <v>120000</v>
      </c>
      <c r="F1229" s="9">
        <v>120000</v>
      </c>
      <c r="G1229" s="9">
        <v>0</v>
      </c>
      <c r="H1229" s="9">
        <v>0</v>
      </c>
      <c r="I1229" s="9">
        <v>0</v>
      </c>
      <c r="J1229" s="9">
        <v>0</v>
      </c>
      <c r="K1229" s="9">
        <v>120000</v>
      </c>
      <c r="L1229" s="9">
        <v>12000</v>
      </c>
      <c r="M1229" s="9"/>
    </row>
    <row r="1230" spans="1:13" ht="33" customHeight="1">
      <c r="A1230" s="9">
        <v>11</v>
      </c>
      <c r="B1230" s="9" t="s">
        <v>609</v>
      </c>
      <c r="C1230" s="9" t="s">
        <v>610</v>
      </c>
      <c r="D1230" s="18" t="s">
        <v>22</v>
      </c>
      <c r="E1230" s="9">
        <v>150000</v>
      </c>
      <c r="F1230" s="9">
        <v>120000</v>
      </c>
      <c r="G1230" s="9">
        <v>0</v>
      </c>
      <c r="H1230" s="9">
        <v>0</v>
      </c>
      <c r="I1230" s="9">
        <v>0</v>
      </c>
      <c r="J1230" s="9">
        <v>0</v>
      </c>
      <c r="K1230" s="9">
        <v>150000</v>
      </c>
      <c r="L1230" s="9">
        <v>120000</v>
      </c>
      <c r="M1230" s="9" t="s">
        <v>611</v>
      </c>
    </row>
    <row r="1231" spans="1:13" ht="33" customHeight="1">
      <c r="A1231" s="9"/>
      <c r="B1231" s="9"/>
      <c r="C1231" s="9"/>
      <c r="D1231" s="18" t="s">
        <v>23</v>
      </c>
      <c r="E1231" s="9">
        <v>0</v>
      </c>
      <c r="F1231" s="9">
        <v>0</v>
      </c>
      <c r="G1231" s="9">
        <v>0</v>
      </c>
      <c r="H1231" s="9">
        <v>0</v>
      </c>
      <c r="I1231" s="9">
        <v>0</v>
      </c>
      <c r="J1231" s="9">
        <v>0</v>
      </c>
      <c r="K1231" s="9">
        <v>0</v>
      </c>
      <c r="L1231" s="9">
        <v>0</v>
      </c>
      <c r="M1231" s="9"/>
    </row>
    <row r="1232" spans="1:13" ht="33" customHeight="1">
      <c r="A1232" s="9"/>
      <c r="B1232" s="9"/>
      <c r="C1232" s="9"/>
      <c r="D1232" s="18" t="s">
        <v>24</v>
      </c>
      <c r="E1232" s="9">
        <v>150000</v>
      </c>
      <c r="F1232" s="9">
        <v>120000</v>
      </c>
      <c r="G1232" s="9">
        <v>0</v>
      </c>
      <c r="H1232" s="9">
        <v>0</v>
      </c>
      <c r="I1232" s="9">
        <v>0</v>
      </c>
      <c r="J1232" s="9">
        <v>0</v>
      </c>
      <c r="K1232" s="9">
        <v>150000</v>
      </c>
      <c r="L1232" s="9">
        <v>120000</v>
      </c>
      <c r="M1232" s="9"/>
    </row>
    <row r="1233" spans="1:13" ht="33" customHeight="1">
      <c r="A1233" s="9">
        <v>12</v>
      </c>
      <c r="B1233" s="9" t="s">
        <v>612</v>
      </c>
      <c r="C1233" s="9" t="s">
        <v>613</v>
      </c>
      <c r="D1233" s="18" t="s">
        <v>22</v>
      </c>
      <c r="E1233" s="9">
        <f>SUM(E1234:E1236)</f>
        <v>20000</v>
      </c>
      <c r="F1233" s="9">
        <f aca="true" t="shared" si="459" ref="F1233:L1233">SUM(F1234:F1236)</f>
        <v>0</v>
      </c>
      <c r="G1233" s="9">
        <f t="shared" si="459"/>
        <v>0</v>
      </c>
      <c r="H1233" s="9">
        <f t="shared" si="459"/>
        <v>0</v>
      </c>
      <c r="I1233" s="9">
        <f t="shared" si="459"/>
        <v>0</v>
      </c>
      <c r="J1233" s="9">
        <f t="shared" si="459"/>
        <v>0</v>
      </c>
      <c r="K1233" s="9">
        <f t="shared" si="459"/>
        <v>20000</v>
      </c>
      <c r="L1233" s="9">
        <f t="shared" si="459"/>
        <v>0</v>
      </c>
      <c r="M1233" s="9"/>
    </row>
    <row r="1234" spans="1:13" ht="33" customHeight="1">
      <c r="A1234" s="9"/>
      <c r="B1234" s="9"/>
      <c r="C1234" s="9"/>
      <c r="D1234" s="18" t="s">
        <v>23</v>
      </c>
      <c r="E1234" s="9">
        <v>0</v>
      </c>
      <c r="F1234" s="9">
        <v>0</v>
      </c>
      <c r="G1234" s="9">
        <v>0</v>
      </c>
      <c r="H1234" s="9">
        <v>0</v>
      </c>
      <c r="I1234" s="9">
        <v>0</v>
      </c>
      <c r="J1234" s="9">
        <v>0</v>
      </c>
      <c r="K1234" s="9">
        <v>0</v>
      </c>
      <c r="L1234" s="9">
        <v>0</v>
      </c>
      <c r="M1234" s="9"/>
    </row>
    <row r="1235" spans="1:13" ht="33" customHeight="1">
      <c r="A1235" s="9"/>
      <c r="B1235" s="9"/>
      <c r="C1235" s="9"/>
      <c r="D1235" s="18" t="s">
        <v>24</v>
      </c>
      <c r="E1235" s="9">
        <v>0</v>
      </c>
      <c r="F1235" s="9">
        <v>0</v>
      </c>
      <c r="G1235" s="9">
        <v>0</v>
      </c>
      <c r="H1235" s="9">
        <v>0</v>
      </c>
      <c r="I1235" s="9">
        <v>0</v>
      </c>
      <c r="J1235" s="9">
        <v>0</v>
      </c>
      <c r="K1235" s="9">
        <v>0</v>
      </c>
      <c r="L1235" s="9">
        <v>0</v>
      </c>
      <c r="M1235" s="9"/>
    </row>
    <row r="1236" spans="1:13" s="44" customFormat="1" ht="60.75" customHeight="1">
      <c r="A1236" s="9"/>
      <c r="B1236" s="9"/>
      <c r="C1236" s="9"/>
      <c r="D1236" s="18" t="s">
        <v>25</v>
      </c>
      <c r="E1236" s="9">
        <f>G1236+I1236+K1236</f>
        <v>20000</v>
      </c>
      <c r="F1236" s="9"/>
      <c r="G1236" s="9"/>
      <c r="H1236" s="9"/>
      <c r="I1236" s="9"/>
      <c r="J1236" s="9"/>
      <c r="K1236" s="9">
        <v>20000</v>
      </c>
      <c r="L1236" s="9">
        <v>0</v>
      </c>
      <c r="M1236" s="9" t="s">
        <v>529</v>
      </c>
    </row>
    <row r="1237" spans="1:13" ht="33" customHeight="1">
      <c r="A1237" s="9">
        <v>13</v>
      </c>
      <c r="B1237" s="9" t="s">
        <v>614</v>
      </c>
      <c r="C1237" s="9" t="s">
        <v>615</v>
      </c>
      <c r="D1237" s="18" t="s">
        <v>22</v>
      </c>
      <c r="E1237" s="9">
        <v>0</v>
      </c>
      <c r="F1237" s="9">
        <v>0</v>
      </c>
      <c r="G1237" s="9">
        <v>0</v>
      </c>
      <c r="H1237" s="9">
        <v>0</v>
      </c>
      <c r="I1237" s="9">
        <v>0</v>
      </c>
      <c r="J1237" s="9">
        <v>0</v>
      </c>
      <c r="K1237" s="9">
        <v>0</v>
      </c>
      <c r="L1237" s="9">
        <v>0</v>
      </c>
      <c r="M1237" s="9"/>
    </row>
    <row r="1238" spans="1:13" ht="33" customHeight="1">
      <c r="A1238" s="9"/>
      <c r="B1238" s="9"/>
      <c r="C1238" s="9"/>
      <c r="D1238" s="18" t="s">
        <v>23</v>
      </c>
      <c r="E1238" s="9">
        <v>0</v>
      </c>
      <c r="F1238" s="9">
        <v>0</v>
      </c>
      <c r="G1238" s="9">
        <v>0</v>
      </c>
      <c r="H1238" s="9">
        <v>0</v>
      </c>
      <c r="I1238" s="9">
        <v>0</v>
      </c>
      <c r="J1238" s="9">
        <v>0</v>
      </c>
      <c r="K1238" s="9">
        <v>0</v>
      </c>
      <c r="L1238" s="9">
        <v>0</v>
      </c>
      <c r="M1238" s="9"/>
    </row>
    <row r="1239" spans="1:13" ht="33" customHeight="1">
      <c r="A1239" s="9"/>
      <c r="B1239" s="9"/>
      <c r="C1239" s="9"/>
      <c r="D1239" s="18" t="s">
        <v>24</v>
      </c>
      <c r="E1239" s="9">
        <v>0</v>
      </c>
      <c r="F1239" s="9">
        <v>0</v>
      </c>
      <c r="G1239" s="9">
        <v>0</v>
      </c>
      <c r="H1239" s="9">
        <v>0</v>
      </c>
      <c r="I1239" s="9">
        <v>0</v>
      </c>
      <c r="J1239" s="9">
        <v>0</v>
      </c>
      <c r="K1239" s="9">
        <v>0</v>
      </c>
      <c r="L1239" s="9">
        <v>0</v>
      </c>
      <c r="M1239" s="9"/>
    </row>
    <row r="1240" spans="1:13" ht="33" customHeight="1">
      <c r="A1240" s="9">
        <v>14</v>
      </c>
      <c r="B1240" s="9" t="s">
        <v>616</v>
      </c>
      <c r="C1240" s="9" t="s">
        <v>617</v>
      </c>
      <c r="D1240" s="18" t="s">
        <v>22</v>
      </c>
      <c r="E1240" s="9">
        <v>0</v>
      </c>
      <c r="F1240" s="9">
        <v>0</v>
      </c>
      <c r="G1240" s="9">
        <v>0</v>
      </c>
      <c r="H1240" s="9">
        <v>0</v>
      </c>
      <c r="I1240" s="9">
        <v>0</v>
      </c>
      <c r="J1240" s="9">
        <v>0</v>
      </c>
      <c r="K1240" s="9">
        <v>0</v>
      </c>
      <c r="L1240" s="9">
        <v>0</v>
      </c>
      <c r="M1240" s="9"/>
    </row>
    <row r="1241" spans="1:13" ht="33" customHeight="1">
      <c r="A1241" s="9"/>
      <c r="B1241" s="9"/>
      <c r="C1241" s="9"/>
      <c r="D1241" s="18" t="s">
        <v>23</v>
      </c>
      <c r="E1241" s="9">
        <v>0</v>
      </c>
      <c r="F1241" s="9">
        <v>0</v>
      </c>
      <c r="G1241" s="9">
        <v>0</v>
      </c>
      <c r="H1241" s="9">
        <v>0</v>
      </c>
      <c r="I1241" s="9">
        <v>0</v>
      </c>
      <c r="J1241" s="9">
        <v>0</v>
      </c>
      <c r="K1241" s="9">
        <v>0</v>
      </c>
      <c r="L1241" s="9">
        <v>0</v>
      </c>
      <c r="M1241" s="9"/>
    </row>
    <row r="1242" spans="1:13" ht="33" customHeight="1">
      <c r="A1242" s="9"/>
      <c r="B1242" s="9"/>
      <c r="C1242" s="9"/>
      <c r="D1242" s="18" t="s">
        <v>24</v>
      </c>
      <c r="E1242" s="9">
        <v>0</v>
      </c>
      <c r="F1242" s="9">
        <v>0</v>
      </c>
      <c r="G1242" s="9">
        <v>0</v>
      </c>
      <c r="H1242" s="9">
        <v>0</v>
      </c>
      <c r="I1242" s="9">
        <v>0</v>
      </c>
      <c r="J1242" s="9">
        <v>0</v>
      </c>
      <c r="K1242" s="9">
        <v>0</v>
      </c>
      <c r="L1242" s="9">
        <v>0</v>
      </c>
      <c r="M1242" s="9"/>
    </row>
    <row r="1243" spans="1:13" ht="33" customHeight="1">
      <c r="A1243" s="9">
        <v>15</v>
      </c>
      <c r="B1243" s="9" t="s">
        <v>618</v>
      </c>
      <c r="C1243" s="9" t="s">
        <v>619</v>
      </c>
      <c r="D1243" s="18" t="s">
        <v>22</v>
      </c>
      <c r="E1243" s="9">
        <f>SUM(E1244:E1246)</f>
        <v>40000</v>
      </c>
      <c r="F1243" s="9">
        <f aca="true" t="shared" si="460" ref="F1243:L1243">SUM(F1244:F1246)</f>
        <v>0</v>
      </c>
      <c r="G1243" s="9">
        <f t="shared" si="460"/>
        <v>0</v>
      </c>
      <c r="H1243" s="9">
        <f t="shared" si="460"/>
        <v>0</v>
      </c>
      <c r="I1243" s="9">
        <f t="shared" si="460"/>
        <v>0</v>
      </c>
      <c r="J1243" s="9">
        <f t="shared" si="460"/>
        <v>0</v>
      </c>
      <c r="K1243" s="9">
        <f t="shared" si="460"/>
        <v>40000</v>
      </c>
      <c r="L1243" s="9">
        <f t="shared" si="460"/>
        <v>0</v>
      </c>
      <c r="M1243" s="9"/>
    </row>
    <row r="1244" spans="1:13" ht="33" customHeight="1">
      <c r="A1244" s="9"/>
      <c r="B1244" s="9"/>
      <c r="C1244" s="9"/>
      <c r="D1244" s="18" t="s">
        <v>23</v>
      </c>
      <c r="E1244" s="9">
        <v>0</v>
      </c>
      <c r="F1244" s="9">
        <v>0</v>
      </c>
      <c r="G1244" s="9">
        <v>0</v>
      </c>
      <c r="H1244" s="9">
        <v>0</v>
      </c>
      <c r="I1244" s="9">
        <v>0</v>
      </c>
      <c r="J1244" s="9">
        <v>0</v>
      </c>
      <c r="K1244" s="9">
        <v>0</v>
      </c>
      <c r="L1244" s="9">
        <v>0</v>
      </c>
      <c r="M1244" s="9"/>
    </row>
    <row r="1245" spans="1:13" ht="33" customHeight="1">
      <c r="A1245" s="9"/>
      <c r="B1245" s="9"/>
      <c r="C1245" s="9"/>
      <c r="D1245" s="18" t="s">
        <v>24</v>
      </c>
      <c r="E1245" s="9">
        <v>0</v>
      </c>
      <c r="F1245" s="9">
        <v>0</v>
      </c>
      <c r="G1245" s="9">
        <v>0</v>
      </c>
      <c r="H1245" s="9">
        <v>0</v>
      </c>
      <c r="I1245" s="9">
        <v>0</v>
      </c>
      <c r="J1245" s="9">
        <v>0</v>
      </c>
      <c r="K1245" s="9">
        <v>0</v>
      </c>
      <c r="L1245" s="9">
        <v>0</v>
      </c>
      <c r="M1245" s="9"/>
    </row>
    <row r="1246" spans="1:13" s="44" customFormat="1" ht="33" customHeight="1">
      <c r="A1246" s="9"/>
      <c r="B1246" s="9"/>
      <c r="C1246" s="9"/>
      <c r="D1246" s="18" t="s">
        <v>25</v>
      </c>
      <c r="E1246" s="9">
        <f>G1246+I1246+K1246</f>
        <v>40000</v>
      </c>
      <c r="F1246" s="9">
        <f>H1246+J1246+L1246</f>
        <v>0</v>
      </c>
      <c r="G1246" s="9"/>
      <c r="H1246" s="9"/>
      <c r="I1246" s="9"/>
      <c r="J1246" s="9"/>
      <c r="K1246" s="9">
        <v>40000</v>
      </c>
      <c r="L1246" s="9"/>
      <c r="M1246" s="9"/>
    </row>
    <row r="1247" spans="1:13" ht="33" customHeight="1">
      <c r="A1247" s="9">
        <v>16</v>
      </c>
      <c r="B1247" s="9" t="s">
        <v>620</v>
      </c>
      <c r="C1247" s="9" t="s">
        <v>621</v>
      </c>
      <c r="D1247" s="18" t="s">
        <v>22</v>
      </c>
      <c r="E1247" s="9">
        <v>32540</v>
      </c>
      <c r="F1247" s="9">
        <v>32540</v>
      </c>
      <c r="G1247" s="9">
        <v>0</v>
      </c>
      <c r="H1247" s="9">
        <v>0</v>
      </c>
      <c r="I1247" s="9">
        <v>0</v>
      </c>
      <c r="J1247" s="9">
        <v>0</v>
      </c>
      <c r="K1247" s="9">
        <v>32540</v>
      </c>
      <c r="L1247" s="9">
        <v>32540</v>
      </c>
      <c r="M1247" s="9" t="s">
        <v>595</v>
      </c>
    </row>
    <row r="1248" spans="1:13" ht="33" customHeight="1">
      <c r="A1248" s="9"/>
      <c r="B1248" s="9"/>
      <c r="C1248" s="9"/>
      <c r="D1248" s="18" t="s">
        <v>23</v>
      </c>
      <c r="E1248" s="9">
        <v>0</v>
      </c>
      <c r="F1248" s="9">
        <v>0</v>
      </c>
      <c r="G1248" s="9">
        <v>0</v>
      </c>
      <c r="H1248" s="9">
        <v>0</v>
      </c>
      <c r="I1248" s="9">
        <v>0</v>
      </c>
      <c r="J1248" s="9">
        <v>0</v>
      </c>
      <c r="K1248" s="9">
        <v>0</v>
      </c>
      <c r="L1248" s="9">
        <v>0</v>
      </c>
      <c r="M1248" s="9"/>
    </row>
    <row r="1249" spans="1:13" ht="33" customHeight="1">
      <c r="A1249" s="9"/>
      <c r="B1249" s="9"/>
      <c r="C1249" s="9"/>
      <c r="D1249" s="18" t="s">
        <v>24</v>
      </c>
      <c r="E1249" s="9">
        <v>32540</v>
      </c>
      <c r="F1249" s="9">
        <v>32540</v>
      </c>
      <c r="G1249" s="9">
        <v>0</v>
      </c>
      <c r="H1249" s="9">
        <v>0</v>
      </c>
      <c r="I1249" s="9">
        <v>0</v>
      </c>
      <c r="J1249" s="9">
        <v>0</v>
      </c>
      <c r="K1249" s="9">
        <v>32540</v>
      </c>
      <c r="L1249" s="9">
        <v>32540</v>
      </c>
      <c r="M1249" s="9"/>
    </row>
    <row r="1250" spans="1:13" ht="33" customHeight="1">
      <c r="A1250" s="9">
        <v>17</v>
      </c>
      <c r="B1250" s="9" t="s">
        <v>622</v>
      </c>
      <c r="C1250" s="9" t="s">
        <v>130</v>
      </c>
      <c r="D1250" s="18" t="s">
        <v>22</v>
      </c>
      <c r="E1250" s="9">
        <v>0</v>
      </c>
      <c r="F1250" s="9">
        <v>0</v>
      </c>
      <c r="G1250" s="9">
        <v>0</v>
      </c>
      <c r="H1250" s="9">
        <v>0</v>
      </c>
      <c r="I1250" s="9">
        <v>0</v>
      </c>
      <c r="J1250" s="9">
        <v>0</v>
      </c>
      <c r="K1250" s="9">
        <v>0</v>
      </c>
      <c r="L1250" s="9">
        <v>0</v>
      </c>
      <c r="M1250" s="9"/>
    </row>
    <row r="1251" spans="1:13" ht="33" customHeight="1">
      <c r="A1251" s="9"/>
      <c r="B1251" s="9"/>
      <c r="C1251" s="9"/>
      <c r="D1251" s="18" t="s">
        <v>23</v>
      </c>
      <c r="E1251" s="9">
        <v>0</v>
      </c>
      <c r="F1251" s="9">
        <v>0</v>
      </c>
      <c r="G1251" s="9">
        <v>0</v>
      </c>
      <c r="H1251" s="9">
        <v>0</v>
      </c>
      <c r="I1251" s="9">
        <v>0</v>
      </c>
      <c r="J1251" s="9">
        <v>0</v>
      </c>
      <c r="K1251" s="9">
        <v>0</v>
      </c>
      <c r="L1251" s="9">
        <v>0</v>
      </c>
      <c r="M1251" s="9"/>
    </row>
    <row r="1252" spans="1:13" ht="33" customHeight="1">
      <c r="A1252" s="9"/>
      <c r="B1252" s="9"/>
      <c r="C1252" s="9"/>
      <c r="D1252" s="18" t="s">
        <v>24</v>
      </c>
      <c r="E1252" s="9">
        <v>0</v>
      </c>
      <c r="F1252" s="9">
        <v>0</v>
      </c>
      <c r="G1252" s="9">
        <v>0</v>
      </c>
      <c r="H1252" s="9">
        <v>0</v>
      </c>
      <c r="I1252" s="9">
        <v>0</v>
      </c>
      <c r="J1252" s="9">
        <v>0</v>
      </c>
      <c r="K1252" s="9">
        <v>0</v>
      </c>
      <c r="L1252" s="9">
        <v>0</v>
      </c>
      <c r="M1252" s="9"/>
    </row>
    <row r="1253" spans="1:13" ht="33" customHeight="1">
      <c r="A1253" s="9">
        <v>18</v>
      </c>
      <c r="B1253" s="9" t="s">
        <v>623</v>
      </c>
      <c r="C1253" s="9" t="s">
        <v>591</v>
      </c>
      <c r="D1253" s="18" t="s">
        <v>22</v>
      </c>
      <c r="E1253" s="9">
        <v>0</v>
      </c>
      <c r="F1253" s="9">
        <v>0</v>
      </c>
      <c r="G1253" s="9">
        <v>0</v>
      </c>
      <c r="H1253" s="9">
        <v>0</v>
      </c>
      <c r="I1253" s="9">
        <v>0</v>
      </c>
      <c r="J1253" s="9">
        <v>0</v>
      </c>
      <c r="K1253" s="9">
        <v>0</v>
      </c>
      <c r="L1253" s="9">
        <v>0</v>
      </c>
      <c r="M1253" s="9"/>
    </row>
    <row r="1254" spans="1:13" ht="33" customHeight="1">
      <c r="A1254" s="9"/>
      <c r="B1254" s="9"/>
      <c r="C1254" s="9"/>
      <c r="D1254" s="18" t="s">
        <v>23</v>
      </c>
      <c r="E1254" s="9">
        <v>0</v>
      </c>
      <c r="F1254" s="9">
        <v>0</v>
      </c>
      <c r="G1254" s="9">
        <v>0</v>
      </c>
      <c r="H1254" s="9">
        <v>0</v>
      </c>
      <c r="I1254" s="9">
        <v>0</v>
      </c>
      <c r="J1254" s="9">
        <v>0</v>
      </c>
      <c r="K1254" s="9">
        <v>0</v>
      </c>
      <c r="L1254" s="9">
        <v>0</v>
      </c>
      <c r="M1254" s="9"/>
    </row>
    <row r="1255" spans="1:13" ht="33" customHeight="1">
      <c r="A1255" s="9"/>
      <c r="B1255" s="9"/>
      <c r="C1255" s="9"/>
      <c r="D1255" s="18" t="s">
        <v>24</v>
      </c>
      <c r="E1255" s="9">
        <v>0</v>
      </c>
      <c r="F1255" s="9">
        <v>0</v>
      </c>
      <c r="G1255" s="9">
        <v>0</v>
      </c>
      <c r="H1255" s="9">
        <v>0</v>
      </c>
      <c r="I1255" s="9">
        <v>0</v>
      </c>
      <c r="J1255" s="9">
        <v>0</v>
      </c>
      <c r="K1255" s="9">
        <v>0</v>
      </c>
      <c r="L1255" s="9">
        <v>0</v>
      </c>
      <c r="M1255" s="9"/>
    </row>
    <row r="1256" spans="1:13" ht="33" customHeight="1">
      <c r="A1256" s="9">
        <v>19</v>
      </c>
      <c r="B1256" s="9" t="s">
        <v>624</v>
      </c>
      <c r="C1256" s="9" t="s">
        <v>126</v>
      </c>
      <c r="D1256" s="18" t="s">
        <v>22</v>
      </c>
      <c r="E1256" s="9">
        <v>0</v>
      </c>
      <c r="F1256" s="9">
        <v>0</v>
      </c>
      <c r="G1256" s="9">
        <v>0</v>
      </c>
      <c r="H1256" s="9">
        <v>0</v>
      </c>
      <c r="I1256" s="9">
        <v>0</v>
      </c>
      <c r="J1256" s="9">
        <v>0</v>
      </c>
      <c r="K1256" s="9">
        <v>0</v>
      </c>
      <c r="L1256" s="9">
        <v>0</v>
      </c>
      <c r="M1256" s="9"/>
    </row>
    <row r="1257" spans="1:13" ht="33" customHeight="1">
      <c r="A1257" s="9"/>
      <c r="B1257" s="9"/>
      <c r="C1257" s="9"/>
      <c r="D1257" s="18" t="s">
        <v>23</v>
      </c>
      <c r="E1257" s="9">
        <v>0</v>
      </c>
      <c r="F1257" s="9">
        <v>0</v>
      </c>
      <c r="G1257" s="9">
        <v>0</v>
      </c>
      <c r="H1257" s="9">
        <v>0</v>
      </c>
      <c r="I1257" s="9">
        <v>0</v>
      </c>
      <c r="J1257" s="9">
        <v>0</v>
      </c>
      <c r="K1257" s="9">
        <v>0</v>
      </c>
      <c r="L1257" s="9">
        <v>0</v>
      </c>
      <c r="M1257" s="9"/>
    </row>
    <row r="1258" spans="1:13" ht="33" customHeight="1">
      <c r="A1258" s="9"/>
      <c r="B1258" s="9"/>
      <c r="C1258" s="9"/>
      <c r="D1258" s="18" t="s">
        <v>24</v>
      </c>
      <c r="E1258" s="9">
        <v>0</v>
      </c>
      <c r="F1258" s="9">
        <v>0</v>
      </c>
      <c r="G1258" s="9">
        <v>0</v>
      </c>
      <c r="H1258" s="9">
        <v>0</v>
      </c>
      <c r="I1258" s="9">
        <v>0</v>
      </c>
      <c r="J1258" s="9">
        <v>0</v>
      </c>
      <c r="K1258" s="9">
        <v>0</v>
      </c>
      <c r="L1258" s="9">
        <v>0</v>
      </c>
      <c r="M1258" s="9"/>
    </row>
    <row r="1259" spans="1:13" ht="33" customHeight="1">
      <c r="A1259" s="9">
        <v>20</v>
      </c>
      <c r="B1259" s="9" t="s">
        <v>625</v>
      </c>
      <c r="C1259" s="9" t="s">
        <v>626</v>
      </c>
      <c r="D1259" s="18" t="s">
        <v>22</v>
      </c>
      <c r="E1259" s="9">
        <v>0</v>
      </c>
      <c r="F1259" s="9">
        <v>0</v>
      </c>
      <c r="G1259" s="9">
        <v>0</v>
      </c>
      <c r="H1259" s="9">
        <v>0</v>
      </c>
      <c r="I1259" s="9">
        <v>0</v>
      </c>
      <c r="J1259" s="9">
        <v>0</v>
      </c>
      <c r="K1259" s="9">
        <v>0</v>
      </c>
      <c r="L1259" s="9">
        <v>0</v>
      </c>
      <c r="M1259" s="9"/>
    </row>
    <row r="1260" spans="1:13" ht="33" customHeight="1">
      <c r="A1260" s="9"/>
      <c r="B1260" s="9"/>
      <c r="C1260" s="9"/>
      <c r="D1260" s="18" t="s">
        <v>23</v>
      </c>
      <c r="E1260" s="9">
        <v>0</v>
      </c>
      <c r="F1260" s="9">
        <v>0</v>
      </c>
      <c r="G1260" s="9">
        <v>0</v>
      </c>
      <c r="H1260" s="9">
        <v>0</v>
      </c>
      <c r="I1260" s="9">
        <v>0</v>
      </c>
      <c r="J1260" s="9">
        <v>0</v>
      </c>
      <c r="K1260" s="9">
        <v>0</v>
      </c>
      <c r="L1260" s="9">
        <v>0</v>
      </c>
      <c r="M1260" s="9"/>
    </row>
    <row r="1261" spans="1:13" ht="33" customHeight="1">
      <c r="A1261" s="9"/>
      <c r="B1261" s="9"/>
      <c r="C1261" s="9"/>
      <c r="D1261" s="18" t="s">
        <v>24</v>
      </c>
      <c r="E1261" s="9">
        <v>0</v>
      </c>
      <c r="F1261" s="9">
        <v>0</v>
      </c>
      <c r="G1261" s="9">
        <v>0</v>
      </c>
      <c r="H1261" s="9">
        <v>0</v>
      </c>
      <c r="I1261" s="9">
        <v>0</v>
      </c>
      <c r="J1261" s="9">
        <v>0</v>
      </c>
      <c r="K1261" s="9">
        <v>0</v>
      </c>
      <c r="L1261" s="9">
        <v>0</v>
      </c>
      <c r="M1261" s="9"/>
    </row>
    <row r="1262" spans="1:13" ht="33" customHeight="1">
      <c r="A1262" s="9">
        <v>21</v>
      </c>
      <c r="B1262" s="9" t="s">
        <v>627</v>
      </c>
      <c r="C1262" s="9" t="s">
        <v>628</v>
      </c>
      <c r="D1262" s="18" t="s">
        <v>22</v>
      </c>
      <c r="E1262" s="9">
        <f>SUM(E1263:E1265)</f>
        <v>400000</v>
      </c>
      <c r="F1262" s="9">
        <f aca="true" t="shared" si="461" ref="F1262:L1262">SUM(F1263:F1265)</f>
        <v>25000</v>
      </c>
      <c r="G1262" s="9">
        <f t="shared" si="461"/>
        <v>0</v>
      </c>
      <c r="H1262" s="9">
        <f t="shared" si="461"/>
        <v>0</v>
      </c>
      <c r="I1262" s="9">
        <f t="shared" si="461"/>
        <v>0</v>
      </c>
      <c r="J1262" s="9">
        <f t="shared" si="461"/>
        <v>0</v>
      </c>
      <c r="K1262" s="9">
        <f t="shared" si="461"/>
        <v>400000</v>
      </c>
      <c r="L1262" s="9">
        <f t="shared" si="461"/>
        <v>25000</v>
      </c>
      <c r="M1262" s="9"/>
    </row>
    <row r="1263" spans="1:13" ht="33" customHeight="1">
      <c r="A1263" s="9"/>
      <c r="B1263" s="9"/>
      <c r="C1263" s="9"/>
      <c r="D1263" s="18" t="s">
        <v>23</v>
      </c>
      <c r="E1263" s="9">
        <v>0</v>
      </c>
      <c r="F1263" s="9">
        <v>0</v>
      </c>
      <c r="G1263" s="9">
        <v>0</v>
      </c>
      <c r="H1263" s="9">
        <v>0</v>
      </c>
      <c r="I1263" s="9">
        <v>0</v>
      </c>
      <c r="J1263" s="9">
        <v>0</v>
      </c>
      <c r="K1263" s="9">
        <v>0</v>
      </c>
      <c r="L1263" s="9">
        <v>0</v>
      </c>
      <c r="M1263" s="9"/>
    </row>
    <row r="1264" spans="1:13" ht="33" customHeight="1">
      <c r="A1264" s="9"/>
      <c r="B1264" s="9"/>
      <c r="C1264" s="9"/>
      <c r="D1264" s="18" t="s">
        <v>24</v>
      </c>
      <c r="E1264" s="9">
        <v>0</v>
      </c>
      <c r="F1264" s="9">
        <v>0</v>
      </c>
      <c r="G1264" s="9">
        <v>0</v>
      </c>
      <c r="H1264" s="9">
        <v>0</v>
      </c>
      <c r="I1264" s="9">
        <v>0</v>
      </c>
      <c r="J1264" s="9">
        <v>0</v>
      </c>
      <c r="K1264" s="9">
        <v>0</v>
      </c>
      <c r="L1264" s="9">
        <v>0</v>
      </c>
      <c r="M1264" s="9"/>
    </row>
    <row r="1265" spans="1:13" s="44" customFormat="1" ht="64.5" customHeight="1">
      <c r="A1265" s="9"/>
      <c r="B1265" s="9"/>
      <c r="C1265" s="9"/>
      <c r="D1265" s="18" t="s">
        <v>25</v>
      </c>
      <c r="E1265" s="9">
        <f>G1265+I1265+K1265</f>
        <v>400000</v>
      </c>
      <c r="F1265" s="9">
        <f>H1265+J1265+L1265</f>
        <v>25000</v>
      </c>
      <c r="G1265" s="9"/>
      <c r="H1265" s="9"/>
      <c r="I1265" s="9"/>
      <c r="J1265" s="9"/>
      <c r="K1265" s="9">
        <v>400000</v>
      </c>
      <c r="L1265" s="9">
        <v>25000</v>
      </c>
      <c r="M1265" s="9" t="s">
        <v>629</v>
      </c>
    </row>
    <row r="1266" spans="1:13" ht="33" customHeight="1">
      <c r="A1266" s="9">
        <v>22</v>
      </c>
      <c r="B1266" s="220" t="s">
        <v>627</v>
      </c>
      <c r="C1266" s="205" t="s">
        <v>630</v>
      </c>
      <c r="D1266" s="18" t="s">
        <v>22</v>
      </c>
      <c r="E1266" s="9">
        <f>SUM(E1267:E1269)</f>
        <v>400000</v>
      </c>
      <c r="F1266" s="9">
        <f aca="true" t="shared" si="462" ref="F1266:L1266">SUM(F1267:F1269)</f>
        <v>0</v>
      </c>
      <c r="G1266" s="9">
        <f t="shared" si="462"/>
        <v>0</v>
      </c>
      <c r="H1266" s="9">
        <f t="shared" si="462"/>
        <v>0</v>
      </c>
      <c r="I1266" s="9">
        <f t="shared" si="462"/>
        <v>0</v>
      </c>
      <c r="J1266" s="9">
        <f t="shared" si="462"/>
        <v>0</v>
      </c>
      <c r="K1266" s="9">
        <f t="shared" si="462"/>
        <v>400000</v>
      </c>
      <c r="L1266" s="9">
        <f t="shared" si="462"/>
        <v>0</v>
      </c>
      <c r="M1266" s="9"/>
    </row>
    <row r="1267" spans="1:13" ht="33" customHeight="1">
      <c r="A1267" s="9"/>
      <c r="B1267" s="220"/>
      <c r="C1267" s="205"/>
      <c r="D1267" s="18" t="s">
        <v>23</v>
      </c>
      <c r="E1267" s="9">
        <v>0</v>
      </c>
      <c r="F1267" s="9">
        <v>0</v>
      </c>
      <c r="G1267" s="9">
        <v>0</v>
      </c>
      <c r="H1267" s="9">
        <v>0</v>
      </c>
      <c r="I1267" s="9">
        <v>0</v>
      </c>
      <c r="J1267" s="9">
        <v>0</v>
      </c>
      <c r="K1267" s="9">
        <v>0</v>
      </c>
      <c r="L1267" s="9">
        <v>0</v>
      </c>
      <c r="M1267" s="9"/>
    </row>
    <row r="1268" spans="1:13" ht="33" customHeight="1">
      <c r="A1268" s="9"/>
      <c r="B1268" s="220"/>
      <c r="C1268" s="205"/>
      <c r="D1268" s="18" t="s">
        <v>24</v>
      </c>
      <c r="E1268" s="9">
        <v>0</v>
      </c>
      <c r="F1268" s="9">
        <v>0</v>
      </c>
      <c r="G1268" s="9">
        <v>0</v>
      </c>
      <c r="H1268" s="9">
        <v>0</v>
      </c>
      <c r="I1268" s="9">
        <v>0</v>
      </c>
      <c r="J1268" s="9">
        <v>0</v>
      </c>
      <c r="K1268" s="9">
        <v>0</v>
      </c>
      <c r="L1268" s="9">
        <v>0</v>
      </c>
      <c r="M1268" s="9"/>
    </row>
    <row r="1269" spans="1:13" s="44" customFormat="1" ht="60.75" customHeight="1">
      <c r="A1269" s="9"/>
      <c r="B1269" s="220"/>
      <c r="C1269" s="205"/>
      <c r="D1269" s="18" t="s">
        <v>25</v>
      </c>
      <c r="E1269" s="9">
        <f>G1269+I1269+K1269</f>
        <v>400000</v>
      </c>
      <c r="F1269" s="9">
        <f>H1269+J1269+L1269</f>
        <v>0</v>
      </c>
      <c r="G1269" s="9"/>
      <c r="H1269" s="9"/>
      <c r="I1269" s="9"/>
      <c r="J1269" s="9"/>
      <c r="K1269" s="9">
        <v>400000</v>
      </c>
      <c r="L1269" s="9">
        <v>0</v>
      </c>
      <c r="M1269" s="97" t="s">
        <v>529</v>
      </c>
    </row>
    <row r="1270" spans="1:13" s="11" customFormat="1" ht="65.25" customHeight="1">
      <c r="A1270" s="7" t="s">
        <v>631</v>
      </c>
      <c r="B1270" s="7"/>
      <c r="C1270" s="7"/>
      <c r="D1270" s="7"/>
      <c r="E1270" s="7"/>
      <c r="F1270" s="7"/>
      <c r="G1270" s="7"/>
      <c r="H1270" s="7"/>
      <c r="I1270" s="7"/>
      <c r="J1270" s="7"/>
      <c r="K1270" s="7"/>
      <c r="L1270" s="7"/>
      <c r="M1270" s="7"/>
    </row>
    <row r="1271" spans="1:13" s="221" customFormat="1" ht="28.5" customHeight="1">
      <c r="A1271" s="9"/>
      <c r="B1271" s="9"/>
      <c r="C1271" s="9"/>
      <c r="D1271" s="15" t="s">
        <v>22</v>
      </c>
      <c r="E1271" s="16">
        <f>SUM(E1272:E1274)</f>
        <v>49082.5</v>
      </c>
      <c r="F1271" s="16">
        <f aca="true" t="shared" si="463" ref="F1271:L1271">SUM(F1272:F1274)</f>
        <v>14861.600000000002</v>
      </c>
      <c r="G1271" s="16">
        <f t="shared" si="463"/>
        <v>49082.5</v>
      </c>
      <c r="H1271" s="16">
        <f t="shared" si="463"/>
        <v>14861.600000000002</v>
      </c>
      <c r="I1271" s="16">
        <f t="shared" si="463"/>
        <v>0</v>
      </c>
      <c r="J1271" s="16">
        <f t="shared" si="463"/>
        <v>0</v>
      </c>
      <c r="K1271" s="16">
        <f t="shared" si="463"/>
        <v>0</v>
      </c>
      <c r="L1271" s="16">
        <f t="shared" si="463"/>
        <v>0</v>
      </c>
      <c r="M1271" s="9"/>
    </row>
    <row r="1272" spans="1:13" ht="30" customHeight="1">
      <c r="A1272" s="9"/>
      <c r="B1272" s="9"/>
      <c r="C1272" s="9"/>
      <c r="D1272" s="67" t="s">
        <v>23</v>
      </c>
      <c r="E1272" s="16">
        <f aca="true" t="shared" si="464" ref="E1272:E1273">G1272+I1272+K1272</f>
        <v>13382</v>
      </c>
      <c r="F1272" s="16">
        <f aca="true" t="shared" si="465" ref="F1272:F1321">H1272+J1272+L1272</f>
        <v>8381.400000000001</v>
      </c>
      <c r="G1272" s="7">
        <f aca="true" t="shared" si="466" ref="G1272:L1273">G1276+G1280+G1284+G1288+G1292+G1296+G1300+G1303+G1307+G1311+G1315+G1319</f>
        <v>13382</v>
      </c>
      <c r="H1272" s="7">
        <f t="shared" si="466"/>
        <v>8381.400000000001</v>
      </c>
      <c r="I1272" s="7">
        <f t="shared" si="466"/>
        <v>0</v>
      </c>
      <c r="J1272" s="7">
        <f t="shared" si="466"/>
        <v>0</v>
      </c>
      <c r="K1272" s="7">
        <f t="shared" si="466"/>
        <v>0</v>
      </c>
      <c r="L1272" s="7">
        <f t="shared" si="466"/>
        <v>0</v>
      </c>
      <c r="M1272" s="9"/>
    </row>
    <row r="1273" spans="1:13" ht="36" customHeight="1">
      <c r="A1273" s="9"/>
      <c r="B1273" s="9"/>
      <c r="C1273" s="9"/>
      <c r="D1273" s="67" t="s">
        <v>24</v>
      </c>
      <c r="E1273" s="16">
        <f t="shared" si="464"/>
        <v>16737.5</v>
      </c>
      <c r="F1273" s="16">
        <f t="shared" si="465"/>
        <v>5081.7</v>
      </c>
      <c r="G1273" s="7">
        <f t="shared" si="466"/>
        <v>16737.5</v>
      </c>
      <c r="H1273" s="7">
        <f t="shared" si="466"/>
        <v>5081.7</v>
      </c>
      <c r="I1273" s="7">
        <f t="shared" si="466"/>
        <v>0</v>
      </c>
      <c r="J1273" s="7">
        <f t="shared" si="466"/>
        <v>0</v>
      </c>
      <c r="K1273" s="7">
        <f t="shared" si="466"/>
        <v>0</v>
      </c>
      <c r="L1273" s="7">
        <f t="shared" si="466"/>
        <v>0</v>
      </c>
      <c r="M1273" s="9"/>
    </row>
    <row r="1274" spans="1:13" ht="30.75" customHeight="1">
      <c r="A1274" s="9"/>
      <c r="B1274" s="9"/>
      <c r="C1274" s="9"/>
      <c r="D1274" s="67" t="s">
        <v>25</v>
      </c>
      <c r="E1274" s="16">
        <f>G1274+I1274+K1274</f>
        <v>18963</v>
      </c>
      <c r="F1274" s="16">
        <f>H1274+J1274+L1274</f>
        <v>1398.5</v>
      </c>
      <c r="G1274" s="7">
        <f aca="true" t="shared" si="467" ref="G1274:L1274">G1278+G1282+G1286+G1290+G1294+G1298+G1305+G1309+G1313+G1317+G1321</f>
        <v>18963</v>
      </c>
      <c r="H1274" s="7">
        <f t="shared" si="467"/>
        <v>1398.5</v>
      </c>
      <c r="I1274" s="7">
        <f t="shared" si="467"/>
        <v>0</v>
      </c>
      <c r="J1274" s="7">
        <f t="shared" si="467"/>
        <v>0</v>
      </c>
      <c r="K1274" s="7">
        <f t="shared" si="467"/>
        <v>0</v>
      </c>
      <c r="L1274" s="7">
        <f t="shared" si="467"/>
        <v>0</v>
      </c>
      <c r="M1274" s="9"/>
    </row>
    <row r="1275" spans="1:13" ht="38.25" customHeight="1">
      <c r="A1275" s="9" t="s">
        <v>119</v>
      </c>
      <c r="B1275" s="9" t="s">
        <v>632</v>
      </c>
      <c r="C1275" s="9"/>
      <c r="D1275" s="67" t="s">
        <v>22</v>
      </c>
      <c r="E1275" s="9">
        <f>SUM(E1276:E1278)</f>
        <v>3920</v>
      </c>
      <c r="F1275" s="9">
        <f aca="true" t="shared" si="468" ref="F1275:L1275">SUM(F1276:F1278)</f>
        <v>1420</v>
      </c>
      <c r="G1275" s="9">
        <f t="shared" si="468"/>
        <v>3920</v>
      </c>
      <c r="H1275" s="9">
        <f t="shared" si="468"/>
        <v>1420</v>
      </c>
      <c r="I1275" s="9">
        <f t="shared" si="468"/>
        <v>0</v>
      </c>
      <c r="J1275" s="9">
        <f t="shared" si="468"/>
        <v>0</v>
      </c>
      <c r="K1275" s="9">
        <f t="shared" si="468"/>
        <v>0</v>
      </c>
      <c r="L1275" s="9">
        <f t="shared" si="468"/>
        <v>0</v>
      </c>
      <c r="M1275" s="9" t="s">
        <v>633</v>
      </c>
    </row>
    <row r="1276" spans="1:13" ht="41.25" customHeight="1">
      <c r="A1276" s="9"/>
      <c r="B1276" s="9"/>
      <c r="C1276" s="9"/>
      <c r="D1276" s="18" t="s">
        <v>23</v>
      </c>
      <c r="E1276" s="9">
        <v>1200</v>
      </c>
      <c r="F1276" s="16">
        <f t="shared" si="465"/>
        <v>1420</v>
      </c>
      <c r="G1276" s="9">
        <v>1200</v>
      </c>
      <c r="H1276" s="9">
        <v>1420</v>
      </c>
      <c r="I1276" s="9"/>
      <c r="J1276" s="9"/>
      <c r="K1276" s="9"/>
      <c r="L1276" s="9"/>
      <c r="M1276" s="9"/>
    </row>
    <row r="1277" spans="1:13" ht="40.5" customHeight="1">
      <c r="A1277" s="9"/>
      <c r="B1277" s="9"/>
      <c r="C1277" s="9"/>
      <c r="D1277" s="18" t="s">
        <v>24</v>
      </c>
      <c r="E1277" s="9">
        <v>1320</v>
      </c>
      <c r="F1277" s="16">
        <f t="shared" si="465"/>
        <v>0</v>
      </c>
      <c r="G1277" s="9">
        <v>1320</v>
      </c>
      <c r="H1277" s="9">
        <v>0</v>
      </c>
      <c r="I1277" s="9"/>
      <c r="J1277" s="9"/>
      <c r="K1277" s="9"/>
      <c r="L1277" s="9"/>
      <c r="M1277" s="9"/>
    </row>
    <row r="1278" spans="1:13" s="44" customFormat="1" ht="49.5" customHeight="1">
      <c r="A1278" s="9"/>
      <c r="B1278" s="9"/>
      <c r="C1278" s="9"/>
      <c r="D1278" s="18" t="s">
        <v>25</v>
      </c>
      <c r="E1278" s="9">
        <f>G1278+I1278+K1278</f>
        <v>1400</v>
      </c>
      <c r="F1278" s="9">
        <f>H1278+J1278+L1278</f>
        <v>0</v>
      </c>
      <c r="G1278" s="9">
        <v>1400</v>
      </c>
      <c r="H1278" s="9"/>
      <c r="I1278" s="9"/>
      <c r="J1278" s="9"/>
      <c r="K1278" s="9"/>
      <c r="L1278" s="9"/>
      <c r="M1278" s="9"/>
    </row>
    <row r="1279" spans="1:13" ht="26.25" customHeight="1">
      <c r="A1279" s="9" t="s">
        <v>128</v>
      </c>
      <c r="B1279" s="9" t="s">
        <v>634</v>
      </c>
      <c r="C1279" s="9"/>
      <c r="D1279" s="67" t="s">
        <v>22</v>
      </c>
      <c r="E1279" s="9">
        <f>SUM(E1280:E1282)</f>
        <v>265</v>
      </c>
      <c r="F1279" s="9">
        <f aca="true" t="shared" si="469" ref="F1279:L1279">SUM(F1280:F1282)</f>
        <v>195.8</v>
      </c>
      <c r="G1279" s="9">
        <f t="shared" si="469"/>
        <v>265</v>
      </c>
      <c r="H1279" s="9">
        <f t="shared" si="469"/>
        <v>195.8</v>
      </c>
      <c r="I1279" s="9">
        <f t="shared" si="469"/>
        <v>0</v>
      </c>
      <c r="J1279" s="9">
        <f t="shared" si="469"/>
        <v>0</v>
      </c>
      <c r="K1279" s="9">
        <f t="shared" si="469"/>
        <v>0</v>
      </c>
      <c r="L1279" s="9">
        <f t="shared" si="469"/>
        <v>0</v>
      </c>
      <c r="M1279" s="9" t="s">
        <v>635</v>
      </c>
    </row>
    <row r="1280" spans="1:13" ht="33.75" customHeight="1">
      <c r="A1280" s="9"/>
      <c r="B1280" s="9"/>
      <c r="C1280" s="9"/>
      <c r="D1280" s="18" t="s">
        <v>23</v>
      </c>
      <c r="E1280" s="9">
        <v>80</v>
      </c>
      <c r="F1280" s="16">
        <f t="shared" si="465"/>
        <v>69</v>
      </c>
      <c r="G1280" s="9">
        <v>80</v>
      </c>
      <c r="H1280" s="9">
        <v>69</v>
      </c>
      <c r="I1280" s="9"/>
      <c r="J1280" s="9"/>
      <c r="K1280" s="9"/>
      <c r="L1280" s="9"/>
      <c r="M1280" s="9"/>
    </row>
    <row r="1281" spans="1:13" ht="59.25" customHeight="1">
      <c r="A1281" s="9"/>
      <c r="B1281" s="9"/>
      <c r="C1281" s="9"/>
      <c r="D1281" s="18" t="s">
        <v>24</v>
      </c>
      <c r="E1281" s="9">
        <v>90</v>
      </c>
      <c r="F1281" s="16">
        <f t="shared" si="465"/>
        <v>29.9</v>
      </c>
      <c r="G1281" s="9">
        <v>90</v>
      </c>
      <c r="H1281" s="9">
        <v>29.9</v>
      </c>
      <c r="I1281" s="9"/>
      <c r="J1281" s="9"/>
      <c r="K1281" s="9"/>
      <c r="L1281" s="9"/>
      <c r="M1281" s="9"/>
    </row>
    <row r="1282" spans="1:13" s="44" customFormat="1" ht="36.75" customHeight="1">
      <c r="A1282" s="9"/>
      <c r="B1282" s="9"/>
      <c r="C1282" s="9"/>
      <c r="D1282" s="18" t="s">
        <v>25</v>
      </c>
      <c r="E1282" s="9">
        <f>G1282+I1282+K1282</f>
        <v>95</v>
      </c>
      <c r="F1282" s="9">
        <f>H1282+J1282+L1282</f>
        <v>96.9</v>
      </c>
      <c r="G1282" s="9">
        <v>95</v>
      </c>
      <c r="H1282" s="9">
        <v>96.9</v>
      </c>
      <c r="I1282" s="9"/>
      <c r="J1282" s="9"/>
      <c r="K1282" s="9"/>
      <c r="L1282" s="9"/>
      <c r="M1282" s="9"/>
    </row>
    <row r="1283" spans="1:13" ht="30.75" customHeight="1">
      <c r="A1283" s="9" t="s">
        <v>131</v>
      </c>
      <c r="B1283" s="9" t="s">
        <v>636</v>
      </c>
      <c r="C1283" s="9"/>
      <c r="D1283" s="67" t="s">
        <v>22</v>
      </c>
      <c r="E1283" s="9">
        <f>SUM(E1284:E1286)</f>
        <v>3300</v>
      </c>
      <c r="F1283" s="9">
        <f aca="true" t="shared" si="470" ref="F1283:L1283">SUM(F1284:F1286)</f>
        <v>0</v>
      </c>
      <c r="G1283" s="9">
        <f t="shared" si="470"/>
        <v>3300</v>
      </c>
      <c r="H1283" s="9">
        <f t="shared" si="470"/>
        <v>0</v>
      </c>
      <c r="I1283" s="9">
        <f t="shared" si="470"/>
        <v>0</v>
      </c>
      <c r="J1283" s="9">
        <f t="shared" si="470"/>
        <v>0</v>
      </c>
      <c r="K1283" s="9">
        <f t="shared" si="470"/>
        <v>0</v>
      </c>
      <c r="L1283" s="9">
        <f t="shared" si="470"/>
        <v>0</v>
      </c>
      <c r="M1283" s="9" t="s">
        <v>637</v>
      </c>
    </row>
    <row r="1284" spans="1:13" ht="32.25" customHeight="1">
      <c r="A1284" s="9"/>
      <c r="B1284" s="9"/>
      <c r="C1284" s="9"/>
      <c r="D1284" s="18" t="s">
        <v>23</v>
      </c>
      <c r="E1284" s="9">
        <v>1000</v>
      </c>
      <c r="F1284" s="16">
        <f t="shared" si="465"/>
        <v>0</v>
      </c>
      <c r="G1284" s="9">
        <v>1000</v>
      </c>
      <c r="H1284" s="9">
        <v>0</v>
      </c>
      <c r="I1284" s="9"/>
      <c r="J1284" s="9"/>
      <c r="K1284" s="9"/>
      <c r="L1284" s="9"/>
      <c r="M1284" s="9"/>
    </row>
    <row r="1285" spans="1:13" ht="173.25" customHeight="1">
      <c r="A1285" s="9"/>
      <c r="B1285" s="9"/>
      <c r="C1285" s="9"/>
      <c r="D1285" s="18" t="s">
        <v>24</v>
      </c>
      <c r="E1285" s="9">
        <v>1100</v>
      </c>
      <c r="F1285" s="16">
        <f t="shared" si="465"/>
        <v>0</v>
      </c>
      <c r="G1285" s="9">
        <v>1100</v>
      </c>
      <c r="H1285" s="9">
        <v>0</v>
      </c>
      <c r="I1285" s="9"/>
      <c r="J1285" s="9"/>
      <c r="K1285" s="9"/>
      <c r="L1285" s="9"/>
      <c r="M1285" s="9"/>
    </row>
    <row r="1286" spans="1:13" s="44" customFormat="1" ht="39.75" customHeight="1">
      <c r="A1286" s="9"/>
      <c r="B1286" s="9"/>
      <c r="C1286" s="9"/>
      <c r="D1286" s="18" t="s">
        <v>25</v>
      </c>
      <c r="E1286" s="9">
        <f>G1286+I1286+K1286</f>
        <v>1200</v>
      </c>
      <c r="F1286" s="9">
        <f>H1286+J1286+L1286</f>
        <v>0</v>
      </c>
      <c r="G1286" s="9">
        <v>1200</v>
      </c>
      <c r="H1286" s="9"/>
      <c r="I1286" s="9"/>
      <c r="J1286" s="9"/>
      <c r="K1286" s="9"/>
      <c r="L1286" s="9"/>
      <c r="M1286" s="9"/>
    </row>
    <row r="1287" spans="1:13" ht="33" customHeight="1">
      <c r="A1287" s="9" t="s">
        <v>419</v>
      </c>
      <c r="B1287" s="9" t="s">
        <v>638</v>
      </c>
      <c r="C1287" s="9"/>
      <c r="D1287" s="67" t="s">
        <v>22</v>
      </c>
      <c r="E1287" s="9">
        <f>SUM(E1288:E1290)</f>
        <v>3600</v>
      </c>
      <c r="F1287" s="9">
        <f aca="true" t="shared" si="471" ref="F1287:L1287">SUM(F1288:F1290)</f>
        <v>117.8</v>
      </c>
      <c r="G1287" s="9">
        <f t="shared" si="471"/>
        <v>3600</v>
      </c>
      <c r="H1287" s="9">
        <f t="shared" si="471"/>
        <v>117.8</v>
      </c>
      <c r="I1287" s="9">
        <f t="shared" si="471"/>
        <v>0</v>
      </c>
      <c r="J1287" s="9">
        <f t="shared" si="471"/>
        <v>0</v>
      </c>
      <c r="K1287" s="9">
        <f t="shared" si="471"/>
        <v>0</v>
      </c>
      <c r="L1287" s="9">
        <f t="shared" si="471"/>
        <v>0</v>
      </c>
      <c r="M1287" s="9" t="s">
        <v>639</v>
      </c>
    </row>
    <row r="1288" spans="1:13" ht="30.75" customHeight="1">
      <c r="A1288" s="9"/>
      <c r="B1288" s="9"/>
      <c r="C1288" s="9"/>
      <c r="D1288" s="18" t="s">
        <v>23</v>
      </c>
      <c r="E1288" s="9">
        <v>1000</v>
      </c>
      <c r="F1288" s="16">
        <f t="shared" si="465"/>
        <v>117.8</v>
      </c>
      <c r="G1288" s="9">
        <v>1000</v>
      </c>
      <c r="H1288" s="9">
        <v>117.8</v>
      </c>
      <c r="I1288" s="9"/>
      <c r="J1288" s="9"/>
      <c r="K1288" s="9"/>
      <c r="L1288" s="9"/>
      <c r="M1288" s="9"/>
    </row>
    <row r="1289" spans="1:13" ht="36" customHeight="1">
      <c r="A1289" s="9"/>
      <c r="B1289" s="9"/>
      <c r="C1289" s="9"/>
      <c r="D1289" s="18" t="s">
        <v>24</v>
      </c>
      <c r="E1289" s="9">
        <v>1200</v>
      </c>
      <c r="F1289" s="16">
        <f t="shared" si="465"/>
        <v>0</v>
      </c>
      <c r="G1289" s="9">
        <v>1200</v>
      </c>
      <c r="H1289" s="9">
        <v>0</v>
      </c>
      <c r="I1289" s="9"/>
      <c r="J1289" s="9"/>
      <c r="K1289" s="9"/>
      <c r="L1289" s="9"/>
      <c r="M1289" s="9"/>
    </row>
    <row r="1290" spans="1:13" s="44" customFormat="1" ht="36" customHeight="1">
      <c r="A1290" s="9"/>
      <c r="B1290" s="9"/>
      <c r="C1290" s="9"/>
      <c r="D1290" s="18" t="s">
        <v>25</v>
      </c>
      <c r="E1290" s="9">
        <f>G1290+I1290+K1290</f>
        <v>1400</v>
      </c>
      <c r="F1290" s="9">
        <f>H1290+J1290+L1290</f>
        <v>0</v>
      </c>
      <c r="G1290" s="9">
        <v>1400</v>
      </c>
      <c r="H1290" s="9"/>
      <c r="I1290" s="9"/>
      <c r="J1290" s="9"/>
      <c r="K1290" s="9"/>
      <c r="L1290" s="9"/>
      <c r="M1290" s="9"/>
    </row>
    <row r="1291" spans="1:13" ht="32.25" customHeight="1">
      <c r="A1291" s="9" t="s">
        <v>533</v>
      </c>
      <c r="B1291" s="9" t="s">
        <v>640</v>
      </c>
      <c r="C1291" s="9"/>
      <c r="D1291" s="67" t="s">
        <v>22</v>
      </c>
      <c r="E1291" s="9">
        <f>SUM(E1292:E1294)</f>
        <v>65</v>
      </c>
      <c r="F1291" s="9">
        <f aca="true" t="shared" si="472" ref="F1291:L1291">SUM(F1292:F1294)</f>
        <v>0</v>
      </c>
      <c r="G1291" s="9">
        <f t="shared" si="472"/>
        <v>65</v>
      </c>
      <c r="H1291" s="9">
        <f t="shared" si="472"/>
        <v>0</v>
      </c>
      <c r="I1291" s="9">
        <f t="shared" si="472"/>
        <v>0</v>
      </c>
      <c r="J1291" s="9">
        <f t="shared" si="472"/>
        <v>0</v>
      </c>
      <c r="K1291" s="9">
        <f t="shared" si="472"/>
        <v>0</v>
      </c>
      <c r="L1291" s="9">
        <f t="shared" si="472"/>
        <v>0</v>
      </c>
      <c r="M1291" s="9" t="s">
        <v>641</v>
      </c>
    </row>
    <row r="1292" spans="1:13" ht="42.75" customHeight="1">
      <c r="A1292" s="9"/>
      <c r="B1292" s="9"/>
      <c r="C1292" s="9"/>
      <c r="D1292" s="18" t="s">
        <v>23</v>
      </c>
      <c r="E1292" s="9">
        <v>35</v>
      </c>
      <c r="F1292" s="16">
        <f t="shared" si="465"/>
        <v>0</v>
      </c>
      <c r="G1292" s="9">
        <v>35</v>
      </c>
      <c r="H1292" s="9">
        <v>0</v>
      </c>
      <c r="I1292" s="9"/>
      <c r="J1292" s="9"/>
      <c r="K1292" s="9"/>
      <c r="L1292" s="9"/>
      <c r="M1292" s="9"/>
    </row>
    <row r="1293" spans="1:13" ht="299.25" customHeight="1">
      <c r="A1293" s="9"/>
      <c r="B1293" s="9"/>
      <c r="C1293" s="9"/>
      <c r="D1293" s="18" t="s">
        <v>24</v>
      </c>
      <c r="E1293" s="9">
        <v>20</v>
      </c>
      <c r="F1293" s="16">
        <f t="shared" si="465"/>
        <v>0</v>
      </c>
      <c r="G1293" s="9">
        <v>20</v>
      </c>
      <c r="H1293" s="9">
        <v>0</v>
      </c>
      <c r="I1293" s="9"/>
      <c r="J1293" s="9"/>
      <c r="K1293" s="9"/>
      <c r="L1293" s="9"/>
      <c r="M1293" s="9"/>
    </row>
    <row r="1294" spans="1:13" s="44" customFormat="1" ht="49.5" customHeight="1">
      <c r="A1294" s="9"/>
      <c r="B1294" s="9"/>
      <c r="C1294" s="9"/>
      <c r="D1294" s="18" t="s">
        <v>25</v>
      </c>
      <c r="E1294" s="9">
        <f>G1294+I1294+K1294</f>
        <v>10</v>
      </c>
      <c r="F1294" s="9">
        <f>H1294+J1294+L1294</f>
        <v>0</v>
      </c>
      <c r="G1294" s="9">
        <v>10</v>
      </c>
      <c r="H1294" s="9"/>
      <c r="I1294" s="9"/>
      <c r="J1294" s="9"/>
      <c r="K1294" s="9"/>
      <c r="L1294" s="9"/>
      <c r="M1294" s="9"/>
    </row>
    <row r="1295" spans="1:13" ht="47.25" customHeight="1">
      <c r="A1295" s="9" t="s">
        <v>535</v>
      </c>
      <c r="B1295" s="9" t="s">
        <v>642</v>
      </c>
      <c r="C1295" s="9"/>
      <c r="D1295" s="67" t="s">
        <v>22</v>
      </c>
      <c r="E1295" s="9">
        <f>SUM(E1296:E1298)</f>
        <v>23760</v>
      </c>
      <c r="F1295" s="9">
        <f aca="true" t="shared" si="473" ref="F1295:L1295">SUM(F1296:F1298)</f>
        <v>11720.1</v>
      </c>
      <c r="G1295" s="9">
        <f t="shared" si="473"/>
        <v>23760</v>
      </c>
      <c r="H1295" s="9">
        <f t="shared" si="473"/>
        <v>11720.1</v>
      </c>
      <c r="I1295" s="9">
        <f t="shared" si="473"/>
        <v>0</v>
      </c>
      <c r="J1295" s="9">
        <f t="shared" si="473"/>
        <v>0</v>
      </c>
      <c r="K1295" s="9">
        <f t="shared" si="473"/>
        <v>0</v>
      </c>
      <c r="L1295" s="9">
        <f t="shared" si="473"/>
        <v>0</v>
      </c>
      <c r="M1295" s="9" t="s">
        <v>643</v>
      </c>
    </row>
    <row r="1296" spans="1:13" ht="61.5" customHeight="1">
      <c r="A1296" s="9"/>
      <c r="B1296" s="9"/>
      <c r="C1296" s="9"/>
      <c r="D1296" s="18" t="s">
        <v>23</v>
      </c>
      <c r="E1296" s="9">
        <v>5760</v>
      </c>
      <c r="F1296" s="16">
        <f t="shared" si="465"/>
        <v>5976.1</v>
      </c>
      <c r="G1296" s="9">
        <v>5760</v>
      </c>
      <c r="H1296" s="9">
        <v>5976.1</v>
      </c>
      <c r="I1296" s="9"/>
      <c r="J1296" s="9"/>
      <c r="K1296" s="9"/>
      <c r="L1296" s="9"/>
      <c r="M1296" s="9"/>
    </row>
    <row r="1297" spans="1:13" ht="52.5" customHeight="1">
      <c r="A1297" s="9"/>
      <c r="B1297" s="9"/>
      <c r="C1297" s="9"/>
      <c r="D1297" s="18" t="s">
        <v>24</v>
      </c>
      <c r="E1297" s="9">
        <v>8000</v>
      </c>
      <c r="F1297" s="16">
        <f t="shared" si="465"/>
        <v>4581</v>
      </c>
      <c r="G1297" s="9">
        <v>8000</v>
      </c>
      <c r="H1297" s="9">
        <v>4581</v>
      </c>
      <c r="I1297" s="9"/>
      <c r="J1297" s="9"/>
      <c r="K1297" s="9"/>
      <c r="L1297" s="9"/>
      <c r="M1297" s="9"/>
    </row>
    <row r="1298" spans="1:13" s="44" customFormat="1" ht="40.5" customHeight="1">
      <c r="A1298" s="9"/>
      <c r="B1298" s="9"/>
      <c r="C1298" s="9"/>
      <c r="D1298" s="18" t="s">
        <v>25</v>
      </c>
      <c r="E1298" s="9">
        <f>G1298+I1298+K1298</f>
        <v>10000</v>
      </c>
      <c r="F1298" s="16">
        <f t="shared" si="465"/>
        <v>1163</v>
      </c>
      <c r="G1298" s="9">
        <v>10000</v>
      </c>
      <c r="H1298" s="9">
        <v>1163</v>
      </c>
      <c r="I1298" s="9">
        <v>0</v>
      </c>
      <c r="J1298" s="9">
        <v>0</v>
      </c>
      <c r="K1298" s="9">
        <v>0</v>
      </c>
      <c r="L1298" s="9">
        <v>0</v>
      </c>
      <c r="M1298" s="9"/>
    </row>
    <row r="1299" spans="1:13" ht="26.25" customHeight="1">
      <c r="A1299" s="9" t="s">
        <v>537</v>
      </c>
      <c r="B1299" s="9" t="s">
        <v>644</v>
      </c>
      <c r="C1299" s="9"/>
      <c r="D1299" s="67" t="s">
        <v>22</v>
      </c>
      <c r="E1299" s="9">
        <f aca="true" t="shared" si="474" ref="E1299:L1299">E1300+E1301</f>
        <v>700</v>
      </c>
      <c r="F1299" s="16">
        <f t="shared" si="465"/>
        <v>0</v>
      </c>
      <c r="G1299" s="9">
        <f t="shared" si="474"/>
        <v>700</v>
      </c>
      <c r="H1299" s="9">
        <f t="shared" si="474"/>
        <v>0</v>
      </c>
      <c r="I1299" s="9">
        <f t="shared" si="474"/>
        <v>0</v>
      </c>
      <c r="J1299" s="9">
        <f t="shared" si="474"/>
        <v>0</v>
      </c>
      <c r="K1299" s="9">
        <f t="shared" si="474"/>
        <v>0</v>
      </c>
      <c r="L1299" s="9">
        <f t="shared" si="474"/>
        <v>0</v>
      </c>
      <c r="M1299" s="9" t="s">
        <v>637</v>
      </c>
    </row>
    <row r="1300" spans="1:13" ht="33" customHeight="1">
      <c r="A1300" s="9"/>
      <c r="B1300" s="9"/>
      <c r="C1300" s="9"/>
      <c r="D1300" s="18" t="s">
        <v>23</v>
      </c>
      <c r="E1300" s="9">
        <v>300</v>
      </c>
      <c r="F1300" s="16">
        <f t="shared" si="465"/>
        <v>0</v>
      </c>
      <c r="G1300" s="9">
        <v>300</v>
      </c>
      <c r="H1300" s="9">
        <v>0</v>
      </c>
      <c r="I1300" s="9"/>
      <c r="J1300" s="9"/>
      <c r="K1300" s="9"/>
      <c r="L1300" s="9"/>
      <c r="M1300" s="9"/>
    </row>
    <row r="1301" spans="1:13" ht="267" customHeight="1">
      <c r="A1301" s="9"/>
      <c r="B1301" s="9"/>
      <c r="C1301" s="9"/>
      <c r="D1301" s="18" t="s">
        <v>24</v>
      </c>
      <c r="E1301" s="9">
        <v>400</v>
      </c>
      <c r="F1301" s="16">
        <f t="shared" si="465"/>
        <v>0</v>
      </c>
      <c r="G1301" s="9">
        <v>400</v>
      </c>
      <c r="H1301" s="9">
        <v>0</v>
      </c>
      <c r="I1301" s="9"/>
      <c r="J1301" s="9"/>
      <c r="K1301" s="9"/>
      <c r="L1301" s="9"/>
      <c r="M1301" s="9"/>
    </row>
    <row r="1302" spans="1:13" ht="32.25" customHeight="1">
      <c r="A1302" s="9" t="s">
        <v>539</v>
      </c>
      <c r="B1302" s="9" t="s">
        <v>645</v>
      </c>
      <c r="C1302" s="9"/>
      <c r="D1302" s="67" t="s">
        <v>22</v>
      </c>
      <c r="E1302" s="9">
        <f>SUM(E1303:E1305)</f>
        <v>3200</v>
      </c>
      <c r="F1302" s="9">
        <f aca="true" t="shared" si="475" ref="F1302:L1302">SUM(F1303:F1305)</f>
        <v>0</v>
      </c>
      <c r="G1302" s="9">
        <f t="shared" si="475"/>
        <v>3200</v>
      </c>
      <c r="H1302" s="9">
        <f t="shared" si="475"/>
        <v>0</v>
      </c>
      <c r="I1302" s="9">
        <f t="shared" si="475"/>
        <v>0</v>
      </c>
      <c r="J1302" s="9">
        <f t="shared" si="475"/>
        <v>0</v>
      </c>
      <c r="K1302" s="9">
        <f t="shared" si="475"/>
        <v>0</v>
      </c>
      <c r="L1302" s="9">
        <f t="shared" si="475"/>
        <v>0</v>
      </c>
      <c r="M1302" s="9" t="s">
        <v>637</v>
      </c>
    </row>
    <row r="1303" spans="1:13" ht="20.25" customHeight="1">
      <c r="A1303" s="9"/>
      <c r="B1303" s="9"/>
      <c r="C1303" s="9"/>
      <c r="D1303" s="18" t="s">
        <v>23</v>
      </c>
      <c r="E1303" s="9">
        <v>1000</v>
      </c>
      <c r="F1303" s="16">
        <f t="shared" si="465"/>
        <v>0</v>
      </c>
      <c r="G1303" s="9">
        <v>1000</v>
      </c>
      <c r="H1303" s="9">
        <v>0</v>
      </c>
      <c r="I1303" s="9"/>
      <c r="J1303" s="9"/>
      <c r="K1303" s="9"/>
      <c r="L1303" s="9"/>
      <c r="M1303" s="9"/>
    </row>
    <row r="1304" spans="1:13" ht="107.25" customHeight="1">
      <c r="A1304" s="9"/>
      <c r="B1304" s="9"/>
      <c r="C1304" s="9"/>
      <c r="D1304" s="18" t="s">
        <v>24</v>
      </c>
      <c r="E1304" s="9">
        <v>1100</v>
      </c>
      <c r="F1304" s="16">
        <f t="shared" si="465"/>
        <v>0</v>
      </c>
      <c r="G1304" s="9">
        <v>1100</v>
      </c>
      <c r="H1304" s="9">
        <v>0</v>
      </c>
      <c r="I1304" s="9"/>
      <c r="J1304" s="9"/>
      <c r="K1304" s="9"/>
      <c r="L1304" s="9"/>
      <c r="M1304" s="9"/>
    </row>
    <row r="1305" spans="1:13" s="44" customFormat="1" ht="33" customHeight="1">
      <c r="A1305" s="9"/>
      <c r="B1305" s="9"/>
      <c r="C1305" s="9"/>
      <c r="D1305" s="18" t="s">
        <v>25</v>
      </c>
      <c r="E1305" s="9">
        <f>G1305+I1305+K1305</f>
        <v>1100</v>
      </c>
      <c r="F1305" s="9">
        <f>H1305+J1305+L1305</f>
        <v>0</v>
      </c>
      <c r="G1305" s="9">
        <v>1100</v>
      </c>
      <c r="H1305" s="9"/>
      <c r="I1305" s="9"/>
      <c r="J1305" s="9"/>
      <c r="K1305" s="9"/>
      <c r="L1305" s="9"/>
      <c r="M1305" s="9"/>
    </row>
    <row r="1306" spans="1:13" ht="39" customHeight="1">
      <c r="A1306" s="9" t="s">
        <v>541</v>
      </c>
      <c r="B1306" s="9" t="s">
        <v>646</v>
      </c>
      <c r="C1306" s="9" t="s">
        <v>647</v>
      </c>
      <c r="D1306" s="67" t="s">
        <v>22</v>
      </c>
      <c r="E1306" s="9">
        <f aca="true" t="shared" si="476" ref="E1306:L1306">SUM(E1307:E1309)</f>
        <v>3250</v>
      </c>
      <c r="F1306" s="9">
        <f t="shared" si="476"/>
        <v>394.5</v>
      </c>
      <c r="G1306" s="9">
        <f t="shared" si="476"/>
        <v>3250</v>
      </c>
      <c r="H1306" s="9">
        <f t="shared" si="476"/>
        <v>394.5</v>
      </c>
      <c r="I1306" s="9">
        <f t="shared" si="476"/>
        <v>0</v>
      </c>
      <c r="J1306" s="9">
        <f t="shared" si="476"/>
        <v>0</v>
      </c>
      <c r="K1306" s="9">
        <f t="shared" si="476"/>
        <v>0</v>
      </c>
      <c r="L1306" s="9">
        <f t="shared" si="476"/>
        <v>0</v>
      </c>
      <c r="M1306" s="9" t="s">
        <v>648</v>
      </c>
    </row>
    <row r="1307" spans="1:13" ht="27.75" customHeight="1">
      <c r="A1307" s="9"/>
      <c r="B1307" s="9"/>
      <c r="C1307" s="9"/>
      <c r="D1307" s="18" t="s">
        <v>23</v>
      </c>
      <c r="E1307" s="9">
        <v>1000</v>
      </c>
      <c r="F1307" s="16">
        <f t="shared" si="465"/>
        <v>394.5</v>
      </c>
      <c r="G1307" s="9">
        <v>1000</v>
      </c>
      <c r="H1307" s="9">
        <v>394.5</v>
      </c>
      <c r="I1307" s="9"/>
      <c r="J1307" s="9"/>
      <c r="K1307" s="9"/>
      <c r="L1307" s="9"/>
      <c r="M1307" s="9"/>
    </row>
    <row r="1308" spans="1:13" s="222" customFormat="1" ht="88.5" customHeight="1">
      <c r="A1308" s="9"/>
      <c r="B1308" s="9"/>
      <c r="C1308" s="9"/>
      <c r="D1308" s="18" t="s">
        <v>24</v>
      </c>
      <c r="E1308" s="9">
        <v>1100</v>
      </c>
      <c r="F1308" s="16">
        <f t="shared" si="465"/>
        <v>0</v>
      </c>
      <c r="G1308" s="9">
        <v>1100</v>
      </c>
      <c r="H1308" s="9">
        <v>0</v>
      </c>
      <c r="I1308" s="9"/>
      <c r="J1308" s="9"/>
      <c r="K1308" s="9"/>
      <c r="L1308" s="9"/>
      <c r="M1308" s="9"/>
    </row>
    <row r="1309" spans="1:13" s="223" customFormat="1" ht="30" customHeight="1">
      <c r="A1309" s="9"/>
      <c r="B1309" s="9"/>
      <c r="C1309" s="9"/>
      <c r="D1309" s="18" t="s">
        <v>25</v>
      </c>
      <c r="E1309" s="9">
        <f>G1309+I1309+K1309</f>
        <v>1150</v>
      </c>
      <c r="F1309" s="9">
        <f>H1309+J1309+L1309</f>
        <v>0</v>
      </c>
      <c r="G1309" s="9">
        <v>1150</v>
      </c>
      <c r="H1309" s="9"/>
      <c r="I1309" s="9"/>
      <c r="J1309" s="9"/>
      <c r="K1309" s="9"/>
      <c r="L1309" s="9"/>
      <c r="M1309" s="9"/>
    </row>
    <row r="1310" spans="1:13" ht="30.75" customHeight="1">
      <c r="A1310" s="9" t="s">
        <v>543</v>
      </c>
      <c r="B1310" s="9" t="s">
        <v>649</v>
      </c>
      <c r="C1310" s="9"/>
      <c r="D1310" s="67" t="s">
        <v>22</v>
      </c>
      <c r="E1310" s="9">
        <f>SUM(E1311:E1313)</f>
        <v>3500</v>
      </c>
      <c r="F1310" s="9">
        <f aca="true" t="shared" si="477" ref="F1310:L1310">SUM(F1311:F1313)</f>
        <v>0</v>
      </c>
      <c r="G1310" s="9">
        <f t="shared" si="477"/>
        <v>3500</v>
      </c>
      <c r="H1310" s="9">
        <f t="shared" si="477"/>
        <v>0</v>
      </c>
      <c r="I1310" s="9">
        <f t="shared" si="477"/>
        <v>0</v>
      </c>
      <c r="J1310" s="9">
        <f t="shared" si="477"/>
        <v>0</v>
      </c>
      <c r="K1310" s="9">
        <f t="shared" si="477"/>
        <v>0</v>
      </c>
      <c r="L1310" s="9">
        <f t="shared" si="477"/>
        <v>0</v>
      </c>
      <c r="M1310" s="9" t="s">
        <v>650</v>
      </c>
    </row>
    <row r="1311" spans="1:13" s="222" customFormat="1" ht="33" customHeight="1">
      <c r="A1311" s="9"/>
      <c r="B1311" s="9"/>
      <c r="C1311" s="9"/>
      <c r="D1311" s="18" t="s">
        <v>23</v>
      </c>
      <c r="E1311" s="9">
        <v>1000</v>
      </c>
      <c r="F1311" s="16">
        <f t="shared" si="465"/>
        <v>0</v>
      </c>
      <c r="G1311" s="9">
        <v>1000</v>
      </c>
      <c r="H1311" s="9">
        <v>0</v>
      </c>
      <c r="I1311" s="9"/>
      <c r="J1311" s="9"/>
      <c r="K1311" s="9"/>
      <c r="L1311" s="9"/>
      <c r="M1311" s="9"/>
    </row>
    <row r="1312" spans="1:13" ht="28.5" customHeight="1">
      <c r="A1312" s="9"/>
      <c r="B1312" s="9"/>
      <c r="C1312" s="9"/>
      <c r="D1312" s="18" t="s">
        <v>24</v>
      </c>
      <c r="E1312" s="9">
        <v>1200</v>
      </c>
      <c r="F1312" s="16">
        <f t="shared" si="465"/>
        <v>0</v>
      </c>
      <c r="G1312" s="9">
        <v>1200</v>
      </c>
      <c r="H1312" s="9">
        <v>0</v>
      </c>
      <c r="I1312" s="9"/>
      <c r="J1312" s="9"/>
      <c r="K1312" s="9"/>
      <c r="L1312" s="9"/>
      <c r="M1312" s="9"/>
    </row>
    <row r="1313" spans="1:13" s="44" customFormat="1" ht="28.5" customHeight="1">
      <c r="A1313" s="9"/>
      <c r="B1313" s="9"/>
      <c r="C1313" s="9"/>
      <c r="D1313" s="18" t="s">
        <v>25</v>
      </c>
      <c r="E1313" s="9">
        <f>G1313+I1313+K1313</f>
        <v>1300</v>
      </c>
      <c r="F1313" s="16"/>
      <c r="G1313" s="9">
        <v>1300</v>
      </c>
      <c r="H1313" s="9"/>
      <c r="I1313" s="9"/>
      <c r="J1313" s="9"/>
      <c r="K1313" s="9"/>
      <c r="L1313" s="9"/>
      <c r="M1313" s="9"/>
    </row>
    <row r="1314" spans="1:13" s="222" customFormat="1" ht="33" customHeight="1">
      <c r="A1314" s="9" t="s">
        <v>545</v>
      </c>
      <c r="B1314" s="9" t="s">
        <v>651</v>
      </c>
      <c r="C1314" s="9"/>
      <c r="D1314" s="67" t="s">
        <v>22</v>
      </c>
      <c r="E1314" s="9">
        <f>SUM(E1315:E1317)</f>
        <v>3500</v>
      </c>
      <c r="F1314" s="9">
        <f aca="true" t="shared" si="478" ref="F1314:L1314">SUM(F1315:F1317)</f>
        <v>0</v>
      </c>
      <c r="G1314" s="9">
        <f t="shared" si="478"/>
        <v>3500</v>
      </c>
      <c r="H1314" s="9">
        <f t="shared" si="478"/>
        <v>0</v>
      </c>
      <c r="I1314" s="9">
        <f t="shared" si="478"/>
        <v>0</v>
      </c>
      <c r="J1314" s="9">
        <f t="shared" si="478"/>
        <v>0</v>
      </c>
      <c r="K1314" s="9">
        <f t="shared" si="478"/>
        <v>0</v>
      </c>
      <c r="L1314" s="9">
        <f t="shared" si="478"/>
        <v>0</v>
      </c>
      <c r="M1314" s="9" t="s">
        <v>652</v>
      </c>
    </row>
    <row r="1315" spans="1:13" ht="38.25" customHeight="1">
      <c r="A1315" s="9"/>
      <c r="B1315" s="9"/>
      <c r="C1315" s="9"/>
      <c r="D1315" s="18" t="s">
        <v>23</v>
      </c>
      <c r="E1315" s="9">
        <v>1000</v>
      </c>
      <c r="F1315" s="16">
        <f t="shared" si="465"/>
        <v>0</v>
      </c>
      <c r="G1315" s="9">
        <v>1000</v>
      </c>
      <c r="H1315" s="9">
        <v>0</v>
      </c>
      <c r="I1315" s="9"/>
      <c r="J1315" s="9"/>
      <c r="K1315" s="9"/>
      <c r="L1315" s="9"/>
      <c r="M1315" s="9"/>
    </row>
    <row r="1316" spans="1:13" s="222" customFormat="1" ht="38.25" customHeight="1">
      <c r="A1316" s="9"/>
      <c r="B1316" s="9"/>
      <c r="C1316" s="9"/>
      <c r="D1316" s="18" t="s">
        <v>24</v>
      </c>
      <c r="E1316" s="9">
        <v>1200</v>
      </c>
      <c r="F1316" s="16">
        <f t="shared" si="465"/>
        <v>0</v>
      </c>
      <c r="G1316" s="9">
        <v>1200</v>
      </c>
      <c r="H1316" s="9">
        <v>0</v>
      </c>
      <c r="I1316" s="9"/>
      <c r="J1316" s="9"/>
      <c r="K1316" s="9"/>
      <c r="L1316" s="9"/>
      <c r="M1316" s="9"/>
    </row>
    <row r="1317" spans="1:13" s="223" customFormat="1" ht="41.25" customHeight="1">
      <c r="A1317" s="9"/>
      <c r="B1317" s="9"/>
      <c r="C1317" s="9"/>
      <c r="D1317" s="18" t="s">
        <v>25</v>
      </c>
      <c r="E1317" s="9">
        <f>G1317+I1317+K1317</f>
        <v>1300</v>
      </c>
      <c r="F1317" s="16"/>
      <c r="G1317" s="9">
        <v>1300</v>
      </c>
      <c r="H1317" s="9"/>
      <c r="I1317" s="9"/>
      <c r="J1317" s="9"/>
      <c r="K1317" s="9"/>
      <c r="L1317" s="9"/>
      <c r="M1317" s="9"/>
    </row>
    <row r="1318" spans="1:13" ht="38.25" customHeight="1">
      <c r="A1318" s="9" t="s">
        <v>547</v>
      </c>
      <c r="B1318" s="205" t="s">
        <v>653</v>
      </c>
      <c r="C1318" s="205"/>
      <c r="D1318" s="67" t="s">
        <v>22</v>
      </c>
      <c r="E1318" s="9">
        <f>SUM(E1319:E1321)</f>
        <v>22.5</v>
      </c>
      <c r="F1318" s="16">
        <f t="shared" si="465"/>
        <v>874.8</v>
      </c>
      <c r="G1318" s="9">
        <f aca="true" t="shared" si="479" ref="G1318:L1318">G1319+G1320</f>
        <v>14.5</v>
      </c>
      <c r="H1318" s="9">
        <f t="shared" si="479"/>
        <v>874.8</v>
      </c>
      <c r="I1318" s="9">
        <f t="shared" si="479"/>
        <v>0</v>
      </c>
      <c r="J1318" s="9">
        <f t="shared" si="479"/>
        <v>0</v>
      </c>
      <c r="K1318" s="9">
        <f t="shared" si="479"/>
        <v>0</v>
      </c>
      <c r="L1318" s="9">
        <f t="shared" si="479"/>
        <v>0</v>
      </c>
      <c r="M1318" s="9" t="s">
        <v>654</v>
      </c>
    </row>
    <row r="1319" spans="1:13" s="222" customFormat="1" ht="20.25" customHeight="1">
      <c r="A1319" s="9"/>
      <c r="B1319" s="205"/>
      <c r="C1319" s="205"/>
      <c r="D1319" s="18" t="s">
        <v>23</v>
      </c>
      <c r="E1319" s="9">
        <v>7</v>
      </c>
      <c r="F1319" s="16">
        <f t="shared" si="465"/>
        <v>404</v>
      </c>
      <c r="G1319" s="9">
        <v>7</v>
      </c>
      <c r="H1319" s="9">
        <v>404</v>
      </c>
      <c r="I1319" s="9"/>
      <c r="J1319" s="9"/>
      <c r="K1319" s="9"/>
      <c r="L1319" s="9"/>
      <c r="M1319" s="9"/>
    </row>
    <row r="1320" spans="1:13" ht="33" customHeight="1">
      <c r="A1320" s="9"/>
      <c r="B1320" s="205"/>
      <c r="C1320" s="205"/>
      <c r="D1320" s="18" t="s">
        <v>24</v>
      </c>
      <c r="E1320" s="9">
        <v>7.5</v>
      </c>
      <c r="F1320" s="16">
        <f t="shared" si="465"/>
        <v>470.8</v>
      </c>
      <c r="G1320" s="9">
        <v>7.5</v>
      </c>
      <c r="H1320" s="9">
        <v>470.8</v>
      </c>
      <c r="I1320" s="9"/>
      <c r="J1320" s="9"/>
      <c r="K1320" s="9"/>
      <c r="L1320" s="9"/>
      <c r="M1320" s="9"/>
    </row>
    <row r="1321" spans="1:13" s="44" customFormat="1" ht="33" customHeight="1">
      <c r="A1321" s="49"/>
      <c r="B1321" s="205"/>
      <c r="C1321" s="205"/>
      <c r="D1321" s="224" t="s">
        <v>25</v>
      </c>
      <c r="E1321" s="9">
        <f>G1321+I1321+K1321</f>
        <v>8</v>
      </c>
      <c r="F1321" s="16">
        <f t="shared" si="465"/>
        <v>138.6</v>
      </c>
      <c r="G1321" s="9">
        <v>8</v>
      </c>
      <c r="H1321" s="9">
        <v>138.6</v>
      </c>
      <c r="I1321" s="9"/>
      <c r="J1321" s="9"/>
      <c r="K1321" s="9"/>
      <c r="L1321" s="9"/>
      <c r="M1321" s="97"/>
    </row>
    <row r="1322" spans="1:13" ht="27" customHeight="1">
      <c r="A1322" s="7" t="s">
        <v>655</v>
      </c>
      <c r="B1322" s="7"/>
      <c r="C1322" s="7"/>
      <c r="D1322" s="7"/>
      <c r="E1322" s="7"/>
      <c r="F1322" s="7"/>
      <c r="G1322" s="7"/>
      <c r="H1322" s="7"/>
      <c r="I1322" s="7"/>
      <c r="J1322" s="7"/>
      <c r="K1322" s="7"/>
      <c r="L1322" s="7"/>
      <c r="M1322" s="7"/>
    </row>
    <row r="1323" spans="1:13" ht="27.75" customHeight="1">
      <c r="A1323" s="7" t="s">
        <v>656</v>
      </c>
      <c r="B1323" s="7"/>
      <c r="C1323" s="7"/>
      <c r="D1323" s="7"/>
      <c r="E1323" s="7"/>
      <c r="F1323" s="7"/>
      <c r="G1323" s="7"/>
      <c r="H1323" s="7"/>
      <c r="I1323" s="7"/>
      <c r="J1323" s="7"/>
      <c r="K1323" s="7"/>
      <c r="L1323" s="7"/>
      <c r="M1323" s="7"/>
    </row>
    <row r="1324" spans="1:13" ht="27.75" customHeight="1">
      <c r="A1324" s="225"/>
      <c r="B1324" s="7"/>
      <c r="C1324" s="7"/>
      <c r="D1324" s="12" t="s">
        <v>522</v>
      </c>
      <c r="E1324" s="7">
        <f>SUM(E1325:E1327)</f>
        <v>837</v>
      </c>
      <c r="F1324" s="7">
        <f aca="true" t="shared" si="480" ref="F1324:L1324">SUM(F1325:F1327)</f>
        <v>0</v>
      </c>
      <c r="G1324" s="7">
        <f t="shared" si="480"/>
        <v>0</v>
      </c>
      <c r="H1324" s="7">
        <f t="shared" si="480"/>
        <v>0</v>
      </c>
      <c r="I1324" s="7">
        <f t="shared" si="480"/>
        <v>837</v>
      </c>
      <c r="J1324" s="7">
        <f t="shared" si="480"/>
        <v>809</v>
      </c>
      <c r="K1324" s="7">
        <f t="shared" si="480"/>
        <v>0</v>
      </c>
      <c r="L1324" s="7">
        <f t="shared" si="480"/>
        <v>28</v>
      </c>
      <c r="M1324" s="83"/>
    </row>
    <row r="1325" spans="1:13" ht="27.75" customHeight="1">
      <c r="A1325" s="225"/>
      <c r="B1325" s="7"/>
      <c r="C1325" s="7"/>
      <c r="D1325" s="18" t="s">
        <v>23</v>
      </c>
      <c r="E1325" s="7">
        <f>G1325+I1325+K1325</f>
        <v>25</v>
      </c>
      <c r="F1325" s="7"/>
      <c r="G1325" s="7">
        <f>G1329</f>
        <v>0</v>
      </c>
      <c r="H1325" s="7">
        <f aca="true" t="shared" si="481" ref="H1325:L1325">H1329</f>
        <v>0</v>
      </c>
      <c r="I1325" s="7">
        <f t="shared" si="481"/>
        <v>25</v>
      </c>
      <c r="J1325" s="7">
        <f t="shared" si="481"/>
        <v>2</v>
      </c>
      <c r="K1325" s="7">
        <f t="shared" si="481"/>
        <v>0</v>
      </c>
      <c r="L1325" s="7">
        <f t="shared" si="481"/>
        <v>23</v>
      </c>
      <c r="M1325" s="83"/>
    </row>
    <row r="1326" spans="1:13" ht="27.75" customHeight="1">
      <c r="A1326" s="225"/>
      <c r="B1326" s="7"/>
      <c r="C1326" s="7"/>
      <c r="D1326" s="18" t="s">
        <v>24</v>
      </c>
      <c r="E1326" s="7">
        <f aca="true" t="shared" si="482" ref="E1326:E1327">G1326+I1326+K1326</f>
        <v>10</v>
      </c>
      <c r="F1326" s="7"/>
      <c r="G1326" s="7">
        <f>G1330</f>
        <v>0</v>
      </c>
      <c r="H1326" s="7">
        <f aca="true" t="shared" si="483" ref="H1326:L1326">H1330</f>
        <v>0</v>
      </c>
      <c r="I1326" s="7">
        <f t="shared" si="483"/>
        <v>10</v>
      </c>
      <c r="J1326" s="7">
        <f t="shared" si="483"/>
        <v>5</v>
      </c>
      <c r="K1326" s="7">
        <f t="shared" si="483"/>
        <v>0</v>
      </c>
      <c r="L1326" s="7">
        <f t="shared" si="483"/>
        <v>5</v>
      </c>
      <c r="M1326" s="83"/>
    </row>
    <row r="1327" spans="1:13" ht="27.75" customHeight="1">
      <c r="A1327" s="225"/>
      <c r="B1327" s="7"/>
      <c r="C1327" s="7"/>
      <c r="D1327" s="226" t="s">
        <v>25</v>
      </c>
      <c r="E1327" s="7">
        <f t="shared" si="482"/>
        <v>802</v>
      </c>
      <c r="F1327" s="7"/>
      <c r="G1327" s="7">
        <f>G1331+G1333+G1335+G1337+G1339+G1341+G1343+G1345+G1347+G1349+G1351+G1353+G1355+G1357+G1359+G1361+G1363+G1365+G1367+G1369+G1371+G1373+G1375+G1377+G1379</f>
        <v>0</v>
      </c>
      <c r="H1327" s="7">
        <f aca="true" t="shared" si="484" ref="H1327:L1327">H1331+H1333+H1335+H1337+H1339+H1341+H1343+H1345+H1347+H1349+H1351+H1353+H1355+H1357+H1359+H1361+H1363+H1365+H1367+H1369+H1371+H1373+H1375+H1377+H1379</f>
        <v>0</v>
      </c>
      <c r="I1327" s="7">
        <f t="shared" si="484"/>
        <v>802</v>
      </c>
      <c r="J1327" s="7">
        <f t="shared" si="484"/>
        <v>802</v>
      </c>
      <c r="K1327" s="7">
        <f t="shared" si="484"/>
        <v>0</v>
      </c>
      <c r="L1327" s="7">
        <f t="shared" si="484"/>
        <v>0</v>
      </c>
      <c r="M1327" s="83"/>
    </row>
    <row r="1328" spans="1:13" ht="35.25" customHeight="1">
      <c r="A1328" s="9" t="s">
        <v>119</v>
      </c>
      <c r="B1328" s="9" t="s">
        <v>657</v>
      </c>
      <c r="C1328" s="9"/>
      <c r="D1328" s="67" t="s">
        <v>22</v>
      </c>
      <c r="E1328" s="9">
        <f>SUM(E1329:E1331)</f>
        <v>45</v>
      </c>
      <c r="F1328" s="9">
        <f aca="true" t="shared" si="485" ref="F1328:L1328">SUM(F1329:F1331)</f>
        <v>45</v>
      </c>
      <c r="G1328" s="9">
        <f t="shared" si="485"/>
        <v>0</v>
      </c>
      <c r="H1328" s="9">
        <f t="shared" si="485"/>
        <v>0</v>
      </c>
      <c r="I1328" s="9">
        <f t="shared" si="485"/>
        <v>45</v>
      </c>
      <c r="J1328" s="9">
        <f t="shared" si="485"/>
        <v>17</v>
      </c>
      <c r="K1328" s="9">
        <f t="shared" si="485"/>
        <v>0</v>
      </c>
      <c r="L1328" s="9">
        <f t="shared" si="485"/>
        <v>28</v>
      </c>
      <c r="M1328" s="9" t="s">
        <v>658</v>
      </c>
    </row>
    <row r="1329" spans="1:13" ht="26.25" customHeight="1">
      <c r="A1329" s="9"/>
      <c r="B1329" s="9"/>
      <c r="C1329" s="9"/>
      <c r="D1329" s="18" t="s">
        <v>23</v>
      </c>
      <c r="E1329" s="9">
        <v>25</v>
      </c>
      <c r="F1329" s="9">
        <v>25</v>
      </c>
      <c r="G1329" s="9">
        <v>0</v>
      </c>
      <c r="H1329" s="9">
        <v>0</v>
      </c>
      <c r="I1329" s="9">
        <v>25</v>
      </c>
      <c r="J1329" s="9">
        <v>2</v>
      </c>
      <c r="K1329" s="9">
        <v>0</v>
      </c>
      <c r="L1329" s="9">
        <v>23</v>
      </c>
      <c r="M1329" s="9"/>
    </row>
    <row r="1330" spans="1:13" ht="38.25" customHeight="1">
      <c r="A1330" s="9"/>
      <c r="B1330" s="9"/>
      <c r="C1330" s="9"/>
      <c r="D1330" s="18" t="s">
        <v>24</v>
      </c>
      <c r="E1330" s="9">
        <v>10</v>
      </c>
      <c r="F1330" s="9">
        <v>10</v>
      </c>
      <c r="G1330" s="9">
        <v>0</v>
      </c>
      <c r="H1330" s="9">
        <v>0</v>
      </c>
      <c r="I1330" s="9">
        <v>10</v>
      </c>
      <c r="J1330" s="9">
        <v>5</v>
      </c>
      <c r="K1330" s="9">
        <v>0</v>
      </c>
      <c r="L1330" s="9">
        <v>5</v>
      </c>
      <c r="M1330" s="9"/>
    </row>
    <row r="1331" spans="1:13" ht="38.25" customHeight="1">
      <c r="A1331" s="65"/>
      <c r="B1331" s="9"/>
      <c r="C1331" s="9"/>
      <c r="D1331" s="226" t="s">
        <v>25</v>
      </c>
      <c r="E1331" s="132">
        <f>G1331+I1331+K1331</f>
        <v>10</v>
      </c>
      <c r="F1331" s="132">
        <f>H1331+J1331+L1331</f>
        <v>10</v>
      </c>
      <c r="G1331" s="132">
        <v>0</v>
      </c>
      <c r="H1331" s="132">
        <v>0</v>
      </c>
      <c r="I1331" s="132">
        <v>10</v>
      </c>
      <c r="J1331" s="132">
        <v>10</v>
      </c>
      <c r="K1331" s="132">
        <v>0</v>
      </c>
      <c r="L1331" s="132">
        <v>0</v>
      </c>
      <c r="M1331" s="132" t="s">
        <v>659</v>
      </c>
    </row>
    <row r="1332" spans="1:13" ht="38.25" customHeight="1">
      <c r="A1332" s="227">
        <v>2</v>
      </c>
      <c r="B1332" s="148" t="s">
        <v>660</v>
      </c>
      <c r="C1332" s="132" t="s">
        <v>207</v>
      </c>
      <c r="D1332" s="132" t="s">
        <v>22</v>
      </c>
      <c r="E1332" s="132">
        <f>E1333</f>
        <v>30</v>
      </c>
      <c r="F1332" s="132">
        <f aca="true" t="shared" si="486" ref="F1332:L1332">F1333</f>
        <v>30</v>
      </c>
      <c r="G1332" s="132">
        <f t="shared" si="486"/>
        <v>0</v>
      </c>
      <c r="H1332" s="132">
        <f t="shared" si="486"/>
        <v>0</v>
      </c>
      <c r="I1332" s="132">
        <f t="shared" si="486"/>
        <v>30</v>
      </c>
      <c r="J1332" s="132">
        <f t="shared" si="486"/>
        <v>30</v>
      </c>
      <c r="K1332" s="132">
        <f t="shared" si="486"/>
        <v>0</v>
      </c>
      <c r="L1332" s="132">
        <f t="shared" si="486"/>
        <v>0</v>
      </c>
      <c r="M1332" s="132"/>
    </row>
    <row r="1333" spans="1:13" ht="38.25" customHeight="1">
      <c r="A1333" s="198">
        <v>3</v>
      </c>
      <c r="B1333" s="148"/>
      <c r="C1333" s="132"/>
      <c r="D1333" s="132" t="s">
        <v>25</v>
      </c>
      <c r="E1333" s="132">
        <f>G1333+I1333+K1333</f>
        <v>30</v>
      </c>
      <c r="F1333" s="132">
        <f>H1333+J1333+L1333</f>
        <v>30</v>
      </c>
      <c r="G1333" s="132">
        <v>0</v>
      </c>
      <c r="H1333" s="132">
        <v>0</v>
      </c>
      <c r="I1333" s="132">
        <v>30</v>
      </c>
      <c r="J1333" s="132">
        <v>30</v>
      </c>
      <c r="K1333" s="132">
        <v>0</v>
      </c>
      <c r="L1333" s="132">
        <v>0</v>
      </c>
      <c r="M1333" s="132"/>
    </row>
    <row r="1334" spans="1:13" ht="38.25" customHeight="1">
      <c r="A1334" s="227">
        <v>4</v>
      </c>
      <c r="B1334" s="148" t="s">
        <v>661</v>
      </c>
      <c r="C1334" s="132" t="s">
        <v>207</v>
      </c>
      <c r="D1334" s="132" t="s">
        <v>22</v>
      </c>
      <c r="E1334" s="132">
        <f>E1335</f>
        <v>1</v>
      </c>
      <c r="F1334" s="132">
        <f aca="true" t="shared" si="487" ref="F1334:L1334">F1335</f>
        <v>1</v>
      </c>
      <c r="G1334" s="132">
        <f t="shared" si="487"/>
        <v>0</v>
      </c>
      <c r="H1334" s="132">
        <f t="shared" si="487"/>
        <v>0</v>
      </c>
      <c r="I1334" s="132">
        <f t="shared" si="487"/>
        <v>1</v>
      </c>
      <c r="J1334" s="132">
        <f t="shared" si="487"/>
        <v>1</v>
      </c>
      <c r="K1334" s="132">
        <f t="shared" si="487"/>
        <v>0</v>
      </c>
      <c r="L1334" s="132">
        <f t="shared" si="487"/>
        <v>0</v>
      </c>
      <c r="M1334" s="132"/>
    </row>
    <row r="1335" spans="1:13" ht="38.25" customHeight="1">
      <c r="A1335" s="198"/>
      <c r="B1335" s="148"/>
      <c r="C1335" s="132"/>
      <c r="D1335" s="132" t="s">
        <v>25</v>
      </c>
      <c r="E1335" s="132">
        <f>G1335+I1335+K1335</f>
        <v>1</v>
      </c>
      <c r="F1335" s="132">
        <f>H1335+J1335+L1335</f>
        <v>1</v>
      </c>
      <c r="G1335" s="132">
        <v>0</v>
      </c>
      <c r="H1335" s="132">
        <v>0</v>
      </c>
      <c r="I1335" s="132">
        <v>1</v>
      </c>
      <c r="J1335" s="132">
        <v>1</v>
      </c>
      <c r="K1335" s="132">
        <v>0</v>
      </c>
      <c r="L1335" s="132">
        <v>0</v>
      </c>
      <c r="M1335" s="9"/>
    </row>
    <row r="1336" spans="1:13" ht="38.25" customHeight="1">
      <c r="A1336" s="227">
        <v>5</v>
      </c>
      <c r="B1336" s="148" t="s">
        <v>662</v>
      </c>
      <c r="C1336" s="132" t="s">
        <v>207</v>
      </c>
      <c r="D1336" s="132" t="s">
        <v>22</v>
      </c>
      <c r="E1336" s="132">
        <f>E1337</f>
        <v>6</v>
      </c>
      <c r="F1336" s="132">
        <f aca="true" t="shared" si="488" ref="F1336:L1336">F1337</f>
        <v>6</v>
      </c>
      <c r="G1336" s="132">
        <f t="shared" si="488"/>
        <v>0</v>
      </c>
      <c r="H1336" s="132">
        <f t="shared" si="488"/>
        <v>0</v>
      </c>
      <c r="I1336" s="132">
        <f t="shared" si="488"/>
        <v>6</v>
      </c>
      <c r="J1336" s="132">
        <f t="shared" si="488"/>
        <v>6</v>
      </c>
      <c r="K1336" s="132">
        <f t="shared" si="488"/>
        <v>0</v>
      </c>
      <c r="L1336" s="132">
        <f t="shared" si="488"/>
        <v>0</v>
      </c>
      <c r="M1336" s="9"/>
    </row>
    <row r="1337" spans="1:13" ht="38.25" customHeight="1">
      <c r="A1337" s="198"/>
      <c r="B1337" s="148"/>
      <c r="C1337" s="132"/>
      <c r="D1337" s="132" t="s">
        <v>25</v>
      </c>
      <c r="E1337" s="132">
        <f>G1337+I1337+K1337</f>
        <v>6</v>
      </c>
      <c r="F1337" s="132">
        <f>H1337+J1337+L1337</f>
        <v>6</v>
      </c>
      <c r="G1337" s="132">
        <v>0</v>
      </c>
      <c r="H1337" s="132">
        <v>0</v>
      </c>
      <c r="I1337" s="132">
        <v>6</v>
      </c>
      <c r="J1337" s="132">
        <v>6</v>
      </c>
      <c r="K1337" s="132">
        <v>0</v>
      </c>
      <c r="L1337" s="132">
        <v>0</v>
      </c>
      <c r="M1337" s="9"/>
    </row>
    <row r="1338" spans="1:13" ht="38.25" customHeight="1">
      <c r="A1338" s="227">
        <v>6</v>
      </c>
      <c r="B1338" s="148" t="s">
        <v>663</v>
      </c>
      <c r="C1338" s="132" t="s">
        <v>207</v>
      </c>
      <c r="D1338" s="132" t="s">
        <v>22</v>
      </c>
      <c r="E1338" s="132">
        <f>E1339</f>
        <v>6</v>
      </c>
      <c r="F1338" s="132">
        <f aca="true" t="shared" si="489" ref="F1338:L1338">F1339</f>
        <v>6</v>
      </c>
      <c r="G1338" s="132">
        <f t="shared" si="489"/>
        <v>0</v>
      </c>
      <c r="H1338" s="132">
        <f t="shared" si="489"/>
        <v>0</v>
      </c>
      <c r="I1338" s="132">
        <f t="shared" si="489"/>
        <v>6</v>
      </c>
      <c r="J1338" s="132">
        <f t="shared" si="489"/>
        <v>6</v>
      </c>
      <c r="K1338" s="132">
        <f t="shared" si="489"/>
        <v>0</v>
      </c>
      <c r="L1338" s="132">
        <f t="shared" si="489"/>
        <v>0</v>
      </c>
      <c r="M1338" s="9"/>
    </row>
    <row r="1339" spans="1:13" ht="38.25" customHeight="1">
      <c r="A1339" s="197"/>
      <c r="B1339" s="148"/>
      <c r="C1339" s="132"/>
      <c r="D1339" s="132" t="s">
        <v>25</v>
      </c>
      <c r="E1339" s="132">
        <f>G1339+I1339+K1339</f>
        <v>6</v>
      </c>
      <c r="F1339" s="132">
        <f>H1339+J1339+L1339</f>
        <v>6</v>
      </c>
      <c r="G1339" s="132">
        <v>0</v>
      </c>
      <c r="H1339" s="132">
        <v>0</v>
      </c>
      <c r="I1339" s="132">
        <v>6</v>
      </c>
      <c r="J1339" s="132">
        <v>6</v>
      </c>
      <c r="K1339" s="132">
        <v>0</v>
      </c>
      <c r="L1339" s="132">
        <v>0</v>
      </c>
      <c r="M1339" s="9"/>
    </row>
    <row r="1340" spans="1:13" ht="38.25" customHeight="1">
      <c r="A1340" s="227">
        <v>7</v>
      </c>
      <c r="B1340" s="148" t="s">
        <v>664</v>
      </c>
      <c r="C1340" s="132" t="s">
        <v>207</v>
      </c>
      <c r="D1340" s="132" t="s">
        <v>22</v>
      </c>
      <c r="E1340" s="132">
        <f>E1341</f>
        <v>6</v>
      </c>
      <c r="F1340" s="132">
        <f aca="true" t="shared" si="490" ref="F1340:L1340">F1341</f>
        <v>6</v>
      </c>
      <c r="G1340" s="132">
        <f t="shared" si="490"/>
        <v>0</v>
      </c>
      <c r="H1340" s="132">
        <f t="shared" si="490"/>
        <v>0</v>
      </c>
      <c r="I1340" s="132">
        <f t="shared" si="490"/>
        <v>6</v>
      </c>
      <c r="J1340" s="132">
        <f t="shared" si="490"/>
        <v>6</v>
      </c>
      <c r="K1340" s="132">
        <f t="shared" si="490"/>
        <v>0</v>
      </c>
      <c r="L1340" s="132">
        <f t="shared" si="490"/>
        <v>0</v>
      </c>
      <c r="M1340" s="9"/>
    </row>
    <row r="1341" spans="1:13" ht="38.25" customHeight="1">
      <c r="A1341" s="198"/>
      <c r="B1341" s="148"/>
      <c r="C1341" s="132"/>
      <c r="D1341" s="132" t="s">
        <v>25</v>
      </c>
      <c r="E1341" s="132">
        <f>G1341+I1341+K1341</f>
        <v>6</v>
      </c>
      <c r="F1341" s="132">
        <f>H1341+J1341+L1341</f>
        <v>6</v>
      </c>
      <c r="G1341" s="132">
        <v>0</v>
      </c>
      <c r="H1341" s="132">
        <v>0</v>
      </c>
      <c r="I1341" s="132">
        <v>6</v>
      </c>
      <c r="J1341" s="132">
        <v>6</v>
      </c>
      <c r="K1341" s="132">
        <v>0</v>
      </c>
      <c r="L1341" s="132">
        <v>0</v>
      </c>
      <c r="M1341" s="9"/>
    </row>
    <row r="1342" spans="1:13" ht="38.25" customHeight="1">
      <c r="A1342" s="227">
        <v>8</v>
      </c>
      <c r="B1342" s="148" t="s">
        <v>665</v>
      </c>
      <c r="C1342" s="132" t="s">
        <v>207</v>
      </c>
      <c r="D1342" s="132" t="s">
        <v>22</v>
      </c>
      <c r="E1342" s="132">
        <f>E1343</f>
        <v>7</v>
      </c>
      <c r="F1342" s="132">
        <f aca="true" t="shared" si="491" ref="F1342:L1342">F1343</f>
        <v>7</v>
      </c>
      <c r="G1342" s="132">
        <f t="shared" si="491"/>
        <v>0</v>
      </c>
      <c r="H1342" s="132">
        <f t="shared" si="491"/>
        <v>0</v>
      </c>
      <c r="I1342" s="132">
        <f t="shared" si="491"/>
        <v>7</v>
      </c>
      <c r="J1342" s="132">
        <f t="shared" si="491"/>
        <v>7</v>
      </c>
      <c r="K1342" s="132">
        <f t="shared" si="491"/>
        <v>0</v>
      </c>
      <c r="L1342" s="132">
        <f t="shared" si="491"/>
        <v>0</v>
      </c>
      <c r="M1342" s="9"/>
    </row>
    <row r="1343" spans="1:13" ht="38.25" customHeight="1">
      <c r="A1343" s="197"/>
      <c r="B1343" s="148"/>
      <c r="C1343" s="132"/>
      <c r="D1343" s="132" t="s">
        <v>25</v>
      </c>
      <c r="E1343" s="132">
        <f>G1343+I1343+K1343</f>
        <v>7</v>
      </c>
      <c r="F1343" s="132">
        <f>H1343+J1343+L1343</f>
        <v>7</v>
      </c>
      <c r="G1343" s="132">
        <v>0</v>
      </c>
      <c r="H1343" s="132">
        <v>0</v>
      </c>
      <c r="I1343" s="132">
        <v>7</v>
      </c>
      <c r="J1343" s="132">
        <v>7</v>
      </c>
      <c r="K1343" s="132">
        <v>0</v>
      </c>
      <c r="L1343" s="132">
        <v>0</v>
      </c>
      <c r="M1343" s="9"/>
    </row>
    <row r="1344" spans="1:13" ht="38.25" customHeight="1">
      <c r="A1344" s="227">
        <v>9</v>
      </c>
      <c r="B1344" s="148" t="s">
        <v>666</v>
      </c>
      <c r="C1344" s="132" t="s">
        <v>207</v>
      </c>
      <c r="D1344" s="132" t="s">
        <v>22</v>
      </c>
      <c r="E1344" s="132">
        <f>E1345</f>
        <v>6</v>
      </c>
      <c r="F1344" s="132">
        <f aca="true" t="shared" si="492" ref="F1344:L1344">F1345</f>
        <v>6</v>
      </c>
      <c r="G1344" s="132">
        <f t="shared" si="492"/>
        <v>0</v>
      </c>
      <c r="H1344" s="132">
        <f t="shared" si="492"/>
        <v>0</v>
      </c>
      <c r="I1344" s="132">
        <f t="shared" si="492"/>
        <v>6</v>
      </c>
      <c r="J1344" s="132">
        <f t="shared" si="492"/>
        <v>6</v>
      </c>
      <c r="K1344" s="132">
        <f t="shared" si="492"/>
        <v>0</v>
      </c>
      <c r="L1344" s="132">
        <f t="shared" si="492"/>
        <v>0</v>
      </c>
      <c r="M1344" s="9"/>
    </row>
    <row r="1345" spans="1:13" ht="38.25" customHeight="1">
      <c r="A1345" s="197"/>
      <c r="B1345" s="148"/>
      <c r="C1345" s="132"/>
      <c r="D1345" s="132" t="s">
        <v>25</v>
      </c>
      <c r="E1345" s="132">
        <f>G1345+I1345+K1345</f>
        <v>6</v>
      </c>
      <c r="F1345" s="132">
        <f>H1345+J1345+L1345</f>
        <v>6</v>
      </c>
      <c r="G1345" s="132">
        <v>0</v>
      </c>
      <c r="H1345" s="132">
        <v>0</v>
      </c>
      <c r="I1345" s="132">
        <v>6</v>
      </c>
      <c r="J1345" s="132">
        <v>6</v>
      </c>
      <c r="K1345" s="132">
        <v>0</v>
      </c>
      <c r="L1345" s="132">
        <v>0</v>
      </c>
      <c r="M1345" s="9"/>
    </row>
    <row r="1346" spans="1:13" ht="38.25" customHeight="1">
      <c r="A1346" s="227">
        <v>10</v>
      </c>
      <c r="B1346" s="148" t="s">
        <v>667</v>
      </c>
      <c r="C1346" s="132" t="s">
        <v>207</v>
      </c>
      <c r="D1346" s="132" t="s">
        <v>22</v>
      </c>
      <c r="E1346" s="132">
        <f>E1347</f>
        <v>40</v>
      </c>
      <c r="F1346" s="132">
        <f aca="true" t="shared" si="493" ref="F1346:L1346">F1347</f>
        <v>40</v>
      </c>
      <c r="G1346" s="132">
        <f t="shared" si="493"/>
        <v>0</v>
      </c>
      <c r="H1346" s="132">
        <f t="shared" si="493"/>
        <v>0</v>
      </c>
      <c r="I1346" s="132">
        <f t="shared" si="493"/>
        <v>40</v>
      </c>
      <c r="J1346" s="132">
        <f t="shared" si="493"/>
        <v>40</v>
      </c>
      <c r="K1346" s="132">
        <f t="shared" si="493"/>
        <v>0</v>
      </c>
      <c r="L1346" s="132">
        <f t="shared" si="493"/>
        <v>0</v>
      </c>
      <c r="M1346" s="9"/>
    </row>
    <row r="1347" spans="1:13" ht="38.25" customHeight="1">
      <c r="A1347" s="198"/>
      <c r="B1347" s="148"/>
      <c r="C1347" s="132"/>
      <c r="D1347" s="132" t="s">
        <v>25</v>
      </c>
      <c r="E1347" s="132">
        <f>G1347+I1347+K1347</f>
        <v>40</v>
      </c>
      <c r="F1347" s="132">
        <f>H1347+J1347+L1347</f>
        <v>40</v>
      </c>
      <c r="G1347" s="132">
        <v>0</v>
      </c>
      <c r="H1347" s="132">
        <v>0</v>
      </c>
      <c r="I1347" s="132">
        <v>40</v>
      </c>
      <c r="J1347" s="132">
        <v>40</v>
      </c>
      <c r="K1347" s="132">
        <v>0</v>
      </c>
      <c r="L1347" s="132">
        <v>0</v>
      </c>
      <c r="M1347" s="9"/>
    </row>
    <row r="1348" spans="1:13" ht="38.25" customHeight="1">
      <c r="A1348" s="227">
        <v>11</v>
      </c>
      <c r="B1348" s="148" t="s">
        <v>668</v>
      </c>
      <c r="C1348" s="132" t="s">
        <v>207</v>
      </c>
      <c r="D1348" s="132" t="s">
        <v>22</v>
      </c>
      <c r="E1348" s="132">
        <f>E1349</f>
        <v>12</v>
      </c>
      <c r="F1348" s="132">
        <f aca="true" t="shared" si="494" ref="F1348:L1348">F1349</f>
        <v>12</v>
      </c>
      <c r="G1348" s="132">
        <f t="shared" si="494"/>
        <v>0</v>
      </c>
      <c r="H1348" s="132">
        <f t="shared" si="494"/>
        <v>0</v>
      </c>
      <c r="I1348" s="132">
        <f t="shared" si="494"/>
        <v>12</v>
      </c>
      <c r="J1348" s="132">
        <f t="shared" si="494"/>
        <v>12</v>
      </c>
      <c r="K1348" s="132">
        <f t="shared" si="494"/>
        <v>0</v>
      </c>
      <c r="L1348" s="132">
        <f t="shared" si="494"/>
        <v>0</v>
      </c>
      <c r="M1348" s="9"/>
    </row>
    <row r="1349" spans="1:13" ht="38.25" customHeight="1">
      <c r="A1349" s="197"/>
      <c r="B1349" s="148"/>
      <c r="C1349" s="132"/>
      <c r="D1349" s="132" t="s">
        <v>25</v>
      </c>
      <c r="E1349" s="132">
        <f>G1349+I1349+K1349</f>
        <v>12</v>
      </c>
      <c r="F1349" s="132">
        <f>H1349+J1349+L1349</f>
        <v>12</v>
      </c>
      <c r="G1349" s="132">
        <v>0</v>
      </c>
      <c r="H1349" s="132">
        <v>0</v>
      </c>
      <c r="I1349" s="132">
        <v>12</v>
      </c>
      <c r="J1349" s="132">
        <v>12</v>
      </c>
      <c r="K1349" s="132">
        <v>0</v>
      </c>
      <c r="L1349" s="132">
        <v>0</v>
      </c>
      <c r="M1349" s="9"/>
    </row>
    <row r="1350" spans="1:13" ht="38.25" customHeight="1">
      <c r="A1350" s="227">
        <v>12</v>
      </c>
      <c r="B1350" s="148" t="s">
        <v>669</v>
      </c>
      <c r="C1350" s="132" t="s">
        <v>207</v>
      </c>
      <c r="D1350" s="132" t="s">
        <v>22</v>
      </c>
      <c r="E1350" s="132">
        <f>E1351</f>
        <v>6</v>
      </c>
      <c r="F1350" s="132">
        <f aca="true" t="shared" si="495" ref="F1350:L1350">F1351</f>
        <v>6</v>
      </c>
      <c r="G1350" s="132">
        <f t="shared" si="495"/>
        <v>0</v>
      </c>
      <c r="H1350" s="132">
        <f t="shared" si="495"/>
        <v>0</v>
      </c>
      <c r="I1350" s="132">
        <f t="shared" si="495"/>
        <v>6</v>
      </c>
      <c r="J1350" s="132">
        <f t="shared" si="495"/>
        <v>6</v>
      </c>
      <c r="K1350" s="132">
        <f t="shared" si="495"/>
        <v>0</v>
      </c>
      <c r="L1350" s="132">
        <f t="shared" si="495"/>
        <v>0</v>
      </c>
      <c r="M1350" s="9"/>
    </row>
    <row r="1351" spans="1:13" ht="38.25" customHeight="1">
      <c r="A1351" s="197"/>
      <c r="B1351" s="148"/>
      <c r="C1351" s="132"/>
      <c r="D1351" s="132" t="s">
        <v>25</v>
      </c>
      <c r="E1351" s="132">
        <f>G1351+I1351+K1351</f>
        <v>6</v>
      </c>
      <c r="F1351" s="132">
        <f>H1351+J1351+L1351</f>
        <v>6</v>
      </c>
      <c r="G1351" s="132">
        <v>0</v>
      </c>
      <c r="H1351" s="132">
        <v>0</v>
      </c>
      <c r="I1351" s="132">
        <v>6</v>
      </c>
      <c r="J1351" s="132">
        <v>6</v>
      </c>
      <c r="K1351" s="132">
        <v>0</v>
      </c>
      <c r="L1351" s="132">
        <v>0</v>
      </c>
      <c r="M1351" s="9"/>
    </row>
    <row r="1352" spans="1:13" ht="38.25" customHeight="1">
      <c r="A1352" s="227">
        <v>13</v>
      </c>
      <c r="B1352" s="148" t="s">
        <v>670</v>
      </c>
      <c r="C1352" s="132" t="s">
        <v>207</v>
      </c>
      <c r="D1352" s="132" t="s">
        <v>22</v>
      </c>
      <c r="E1352" s="132">
        <f>E1353</f>
        <v>60</v>
      </c>
      <c r="F1352" s="132">
        <f aca="true" t="shared" si="496" ref="F1352:L1352">F1353</f>
        <v>60</v>
      </c>
      <c r="G1352" s="132">
        <f t="shared" si="496"/>
        <v>0</v>
      </c>
      <c r="H1352" s="132">
        <f t="shared" si="496"/>
        <v>0</v>
      </c>
      <c r="I1352" s="132">
        <f t="shared" si="496"/>
        <v>60</v>
      </c>
      <c r="J1352" s="132">
        <f t="shared" si="496"/>
        <v>60</v>
      </c>
      <c r="K1352" s="132">
        <f t="shared" si="496"/>
        <v>0</v>
      </c>
      <c r="L1352" s="132">
        <f t="shared" si="496"/>
        <v>0</v>
      </c>
      <c r="M1352" s="9"/>
    </row>
    <row r="1353" spans="1:13" ht="38.25" customHeight="1">
      <c r="A1353" s="198"/>
      <c r="B1353" s="148"/>
      <c r="C1353" s="132"/>
      <c r="D1353" s="132" t="s">
        <v>25</v>
      </c>
      <c r="E1353" s="132">
        <f>G1353+I1353+K1353</f>
        <v>60</v>
      </c>
      <c r="F1353" s="132">
        <f>H1353+J1353+L1353</f>
        <v>60</v>
      </c>
      <c r="G1353" s="132">
        <v>0</v>
      </c>
      <c r="H1353" s="132">
        <v>0</v>
      </c>
      <c r="I1353" s="132">
        <v>60</v>
      </c>
      <c r="J1353" s="132">
        <v>60</v>
      </c>
      <c r="K1353" s="132">
        <v>0</v>
      </c>
      <c r="L1353" s="132">
        <v>0</v>
      </c>
      <c r="M1353" s="9"/>
    </row>
    <row r="1354" spans="1:13" ht="38.25" customHeight="1">
      <c r="A1354" s="227">
        <v>14</v>
      </c>
      <c r="B1354" s="148" t="s">
        <v>671</v>
      </c>
      <c r="C1354" s="132" t="s">
        <v>207</v>
      </c>
      <c r="D1354" s="132" t="s">
        <v>22</v>
      </c>
      <c r="E1354" s="132">
        <f>E1355</f>
        <v>335</v>
      </c>
      <c r="F1354" s="132">
        <f aca="true" t="shared" si="497" ref="F1354:L1354">F1355</f>
        <v>335</v>
      </c>
      <c r="G1354" s="132">
        <f t="shared" si="497"/>
        <v>0</v>
      </c>
      <c r="H1354" s="132">
        <f t="shared" si="497"/>
        <v>0</v>
      </c>
      <c r="I1354" s="132">
        <f t="shared" si="497"/>
        <v>335</v>
      </c>
      <c r="J1354" s="132">
        <f t="shared" si="497"/>
        <v>335</v>
      </c>
      <c r="K1354" s="132">
        <f t="shared" si="497"/>
        <v>0</v>
      </c>
      <c r="L1354" s="132">
        <f t="shared" si="497"/>
        <v>0</v>
      </c>
      <c r="M1354" s="9"/>
    </row>
    <row r="1355" spans="1:13" ht="38.25" customHeight="1">
      <c r="A1355" s="197"/>
      <c r="B1355" s="148"/>
      <c r="C1355" s="132"/>
      <c r="D1355" s="132" t="s">
        <v>25</v>
      </c>
      <c r="E1355" s="132">
        <f>G1355+I1355+K1355</f>
        <v>335</v>
      </c>
      <c r="F1355" s="132">
        <f>H1355+J1355+L1355</f>
        <v>335</v>
      </c>
      <c r="G1355" s="132">
        <v>0</v>
      </c>
      <c r="H1355" s="132">
        <v>0</v>
      </c>
      <c r="I1355" s="132">
        <v>335</v>
      </c>
      <c r="J1355" s="132">
        <v>335</v>
      </c>
      <c r="K1355" s="132">
        <v>0</v>
      </c>
      <c r="L1355" s="132">
        <v>0</v>
      </c>
      <c r="M1355" s="9"/>
    </row>
    <row r="1356" spans="1:13" ht="38.25" customHeight="1">
      <c r="A1356" s="227">
        <v>15</v>
      </c>
      <c r="B1356" s="148" t="s">
        <v>672</v>
      </c>
      <c r="C1356" s="132" t="s">
        <v>207</v>
      </c>
      <c r="D1356" s="132" t="s">
        <v>22</v>
      </c>
      <c r="E1356" s="132">
        <f>E1357</f>
        <v>30</v>
      </c>
      <c r="F1356" s="132">
        <f aca="true" t="shared" si="498" ref="F1356:L1356">F1357</f>
        <v>30</v>
      </c>
      <c r="G1356" s="132">
        <f t="shared" si="498"/>
        <v>0</v>
      </c>
      <c r="H1356" s="132">
        <f t="shared" si="498"/>
        <v>0</v>
      </c>
      <c r="I1356" s="132">
        <f t="shared" si="498"/>
        <v>30</v>
      </c>
      <c r="J1356" s="132">
        <f t="shared" si="498"/>
        <v>30</v>
      </c>
      <c r="K1356" s="132">
        <f t="shared" si="498"/>
        <v>0</v>
      </c>
      <c r="L1356" s="132">
        <f t="shared" si="498"/>
        <v>0</v>
      </c>
      <c r="M1356" s="9"/>
    </row>
    <row r="1357" spans="1:13" ht="60" customHeight="1">
      <c r="A1357" s="197"/>
      <c r="B1357" s="148"/>
      <c r="C1357" s="132"/>
      <c r="D1357" s="132" t="s">
        <v>25</v>
      </c>
      <c r="E1357" s="132">
        <f>G1357+I1357+K1357</f>
        <v>30</v>
      </c>
      <c r="F1357" s="132">
        <f>H1357+J1357+L1357</f>
        <v>30</v>
      </c>
      <c r="G1357" s="132">
        <v>0</v>
      </c>
      <c r="H1357" s="132">
        <v>0</v>
      </c>
      <c r="I1357" s="132">
        <v>30</v>
      </c>
      <c r="J1357" s="132">
        <v>30</v>
      </c>
      <c r="K1357" s="132">
        <v>0</v>
      </c>
      <c r="L1357" s="132">
        <v>0</v>
      </c>
      <c r="M1357" s="9"/>
    </row>
    <row r="1358" spans="1:13" ht="38.25" customHeight="1">
      <c r="A1358" s="227">
        <v>16</v>
      </c>
      <c r="B1358" s="148" t="s">
        <v>673</v>
      </c>
      <c r="C1358" s="132" t="s">
        <v>207</v>
      </c>
      <c r="D1358" s="132" t="s">
        <v>22</v>
      </c>
      <c r="E1358" s="132">
        <f>E1359</f>
        <v>25</v>
      </c>
      <c r="F1358" s="132">
        <f aca="true" t="shared" si="499" ref="F1358:L1358">F1359</f>
        <v>25</v>
      </c>
      <c r="G1358" s="132">
        <f t="shared" si="499"/>
        <v>0</v>
      </c>
      <c r="H1358" s="132">
        <f t="shared" si="499"/>
        <v>0</v>
      </c>
      <c r="I1358" s="132">
        <f t="shared" si="499"/>
        <v>25</v>
      </c>
      <c r="J1358" s="132">
        <f t="shared" si="499"/>
        <v>25</v>
      </c>
      <c r="K1358" s="132">
        <f t="shared" si="499"/>
        <v>0</v>
      </c>
      <c r="L1358" s="132">
        <f t="shared" si="499"/>
        <v>0</v>
      </c>
      <c r="M1358" s="132" t="s">
        <v>674</v>
      </c>
    </row>
    <row r="1359" spans="1:13" ht="38.25" customHeight="1">
      <c r="A1359" s="197"/>
      <c r="B1359" s="148"/>
      <c r="C1359" s="132"/>
      <c r="D1359" s="132" t="s">
        <v>25</v>
      </c>
      <c r="E1359" s="132">
        <f>G1359+I1359+K1359</f>
        <v>25</v>
      </c>
      <c r="F1359" s="132">
        <f>H1359+J1359+L1359</f>
        <v>25</v>
      </c>
      <c r="G1359" s="132">
        <v>0</v>
      </c>
      <c r="H1359" s="132">
        <v>0</v>
      </c>
      <c r="I1359" s="132">
        <v>25</v>
      </c>
      <c r="J1359" s="132">
        <v>25</v>
      </c>
      <c r="K1359" s="132">
        <v>0</v>
      </c>
      <c r="L1359" s="132">
        <v>0</v>
      </c>
      <c r="M1359" s="132"/>
    </row>
    <row r="1360" spans="1:13" ht="38.25" customHeight="1">
      <c r="A1360" s="227">
        <v>17</v>
      </c>
      <c r="B1360" s="227" t="s">
        <v>675</v>
      </c>
      <c r="C1360" s="132" t="s">
        <v>207</v>
      </c>
      <c r="D1360" s="132" t="s">
        <v>22</v>
      </c>
      <c r="E1360" s="132">
        <f>E1361</f>
        <v>25</v>
      </c>
      <c r="F1360" s="132">
        <f aca="true" t="shared" si="500" ref="F1360:J1360">F1361</f>
        <v>25</v>
      </c>
      <c r="G1360" s="132">
        <f t="shared" si="500"/>
        <v>0</v>
      </c>
      <c r="H1360" s="132">
        <f t="shared" si="500"/>
        <v>0</v>
      </c>
      <c r="I1360" s="132">
        <f t="shared" si="500"/>
        <v>25</v>
      </c>
      <c r="J1360" s="132">
        <f t="shared" si="500"/>
        <v>25</v>
      </c>
      <c r="K1360" s="132">
        <f>K1361</f>
        <v>0</v>
      </c>
      <c r="L1360" s="132">
        <f aca="true" t="shared" si="501" ref="L1360">L1361</f>
        <v>0</v>
      </c>
      <c r="M1360" s="131"/>
    </row>
    <row r="1361" spans="1:13" ht="38.25" customHeight="1">
      <c r="A1361" s="198"/>
      <c r="B1361" s="197"/>
      <c r="C1361" s="132"/>
      <c r="D1361" s="132" t="s">
        <v>25</v>
      </c>
      <c r="E1361" s="132">
        <f>G1361+I1361+K1361</f>
        <v>25</v>
      </c>
      <c r="F1361" s="132">
        <f>H1361+J1361+L1361</f>
        <v>25</v>
      </c>
      <c r="G1361" s="132">
        <v>0</v>
      </c>
      <c r="H1361" s="132">
        <v>0</v>
      </c>
      <c r="I1361" s="132">
        <v>25</v>
      </c>
      <c r="J1361" s="132">
        <v>25</v>
      </c>
      <c r="K1361" s="132">
        <v>0</v>
      </c>
      <c r="L1361" s="132">
        <v>0</v>
      </c>
      <c r="M1361" s="131"/>
    </row>
    <row r="1362" spans="1:13" ht="38.25" customHeight="1">
      <c r="A1362" s="227">
        <v>18</v>
      </c>
      <c r="B1362" s="227" t="s">
        <v>676</v>
      </c>
      <c r="C1362" s="132" t="s">
        <v>207</v>
      </c>
      <c r="D1362" s="132" t="s">
        <v>22</v>
      </c>
      <c r="E1362" s="132">
        <f>E1363</f>
        <v>3</v>
      </c>
      <c r="F1362" s="132">
        <f aca="true" t="shared" si="502" ref="F1362:L1362">F1363</f>
        <v>3</v>
      </c>
      <c r="G1362" s="132">
        <f t="shared" si="502"/>
        <v>0</v>
      </c>
      <c r="H1362" s="132">
        <f t="shared" si="502"/>
        <v>0</v>
      </c>
      <c r="I1362" s="132">
        <f t="shared" si="502"/>
        <v>3</v>
      </c>
      <c r="J1362" s="132">
        <f t="shared" si="502"/>
        <v>3</v>
      </c>
      <c r="K1362" s="132">
        <f t="shared" si="502"/>
        <v>0</v>
      </c>
      <c r="L1362" s="132">
        <f t="shared" si="502"/>
        <v>0</v>
      </c>
      <c r="M1362" s="131"/>
    </row>
    <row r="1363" spans="1:13" ht="38.25" customHeight="1">
      <c r="A1363" s="198"/>
      <c r="B1363" s="197"/>
      <c r="C1363" s="132"/>
      <c r="D1363" s="132" t="s">
        <v>25</v>
      </c>
      <c r="E1363" s="132">
        <f>G1363+I1363+K1363</f>
        <v>3</v>
      </c>
      <c r="F1363" s="132">
        <f>H1363+J1363+L1363</f>
        <v>3</v>
      </c>
      <c r="G1363" s="132">
        <v>0</v>
      </c>
      <c r="H1363" s="132">
        <v>0</v>
      </c>
      <c r="I1363" s="132">
        <v>3</v>
      </c>
      <c r="J1363" s="132">
        <v>3</v>
      </c>
      <c r="K1363" s="132">
        <v>0</v>
      </c>
      <c r="L1363" s="132">
        <v>0</v>
      </c>
      <c r="M1363" s="131"/>
    </row>
    <row r="1364" spans="1:13" ht="38.25" customHeight="1">
      <c r="A1364" s="227">
        <v>19</v>
      </c>
      <c r="B1364" s="228" t="s">
        <v>677</v>
      </c>
      <c r="C1364" s="132" t="s">
        <v>207</v>
      </c>
      <c r="D1364" s="132" t="s">
        <v>22</v>
      </c>
      <c r="E1364" s="132">
        <f>E1365</f>
        <v>70</v>
      </c>
      <c r="F1364" s="132">
        <f aca="true" t="shared" si="503" ref="F1364:L1364">F1365</f>
        <v>70</v>
      </c>
      <c r="G1364" s="132">
        <f t="shared" si="503"/>
        <v>0</v>
      </c>
      <c r="H1364" s="132">
        <f t="shared" si="503"/>
        <v>0</v>
      </c>
      <c r="I1364" s="132">
        <f t="shared" si="503"/>
        <v>70</v>
      </c>
      <c r="J1364" s="132">
        <f t="shared" si="503"/>
        <v>70</v>
      </c>
      <c r="K1364" s="132">
        <f t="shared" si="503"/>
        <v>0</v>
      </c>
      <c r="L1364" s="132">
        <f t="shared" si="503"/>
        <v>0</v>
      </c>
      <c r="M1364" s="132" t="s">
        <v>678</v>
      </c>
    </row>
    <row r="1365" spans="1:13" ht="38.25" customHeight="1">
      <c r="A1365" s="198"/>
      <c r="B1365" s="228"/>
      <c r="C1365" s="132"/>
      <c r="D1365" s="132" t="s">
        <v>25</v>
      </c>
      <c r="E1365" s="132">
        <f>G1365+I1365+K1365</f>
        <v>70</v>
      </c>
      <c r="F1365" s="132">
        <f>H1365+J1365+L1365</f>
        <v>70</v>
      </c>
      <c r="G1365" s="132">
        <v>0</v>
      </c>
      <c r="H1365" s="132">
        <v>0</v>
      </c>
      <c r="I1365" s="132">
        <v>70</v>
      </c>
      <c r="J1365" s="132">
        <v>70</v>
      </c>
      <c r="K1365" s="132">
        <v>0</v>
      </c>
      <c r="L1365" s="132">
        <v>0</v>
      </c>
      <c r="M1365" s="132"/>
    </row>
    <row r="1366" spans="1:13" ht="38.25" customHeight="1">
      <c r="A1366" s="227">
        <v>20</v>
      </c>
      <c r="B1366" s="148" t="s">
        <v>679</v>
      </c>
      <c r="C1366" s="132" t="s">
        <v>207</v>
      </c>
      <c r="D1366" s="132" t="s">
        <v>22</v>
      </c>
      <c r="E1366" s="132">
        <f>E1367</f>
        <v>60</v>
      </c>
      <c r="F1366" s="132">
        <f aca="true" t="shared" si="504" ref="F1366:L1366">F1367</f>
        <v>60</v>
      </c>
      <c r="G1366" s="132">
        <f t="shared" si="504"/>
        <v>0</v>
      </c>
      <c r="H1366" s="132">
        <f t="shared" si="504"/>
        <v>0</v>
      </c>
      <c r="I1366" s="132">
        <f t="shared" si="504"/>
        <v>60</v>
      </c>
      <c r="J1366" s="132">
        <f t="shared" si="504"/>
        <v>60</v>
      </c>
      <c r="K1366" s="132">
        <f t="shared" si="504"/>
        <v>0</v>
      </c>
      <c r="L1366" s="132">
        <f t="shared" si="504"/>
        <v>0</v>
      </c>
      <c r="M1366" s="131"/>
    </row>
    <row r="1367" spans="1:13" ht="38.25" customHeight="1">
      <c r="A1367" s="197"/>
      <c r="B1367" s="148"/>
      <c r="C1367" s="132"/>
      <c r="D1367" s="132" t="s">
        <v>25</v>
      </c>
      <c r="E1367" s="132">
        <f>G1367+I1367+K1367</f>
        <v>60</v>
      </c>
      <c r="F1367" s="132">
        <f>H1367+J1367+L1367</f>
        <v>60</v>
      </c>
      <c r="G1367" s="132">
        <v>0</v>
      </c>
      <c r="H1367" s="132">
        <v>0</v>
      </c>
      <c r="I1367" s="132">
        <v>60</v>
      </c>
      <c r="J1367" s="132">
        <v>60</v>
      </c>
      <c r="K1367" s="132">
        <v>0</v>
      </c>
      <c r="L1367" s="132">
        <v>0</v>
      </c>
      <c r="M1367" s="131"/>
    </row>
    <row r="1368" spans="1:13" ht="38.25" customHeight="1">
      <c r="A1368" s="227">
        <v>21</v>
      </c>
      <c r="B1368" s="148" t="s">
        <v>680</v>
      </c>
      <c r="C1368" s="132" t="s">
        <v>207</v>
      </c>
      <c r="D1368" s="132" t="s">
        <v>22</v>
      </c>
      <c r="E1368" s="132">
        <f>E1369</f>
        <v>11</v>
      </c>
      <c r="F1368" s="132">
        <f aca="true" t="shared" si="505" ref="F1368:L1368">F1369</f>
        <v>11</v>
      </c>
      <c r="G1368" s="132">
        <f t="shared" si="505"/>
        <v>0</v>
      </c>
      <c r="H1368" s="132">
        <f t="shared" si="505"/>
        <v>0</v>
      </c>
      <c r="I1368" s="132">
        <f t="shared" si="505"/>
        <v>11</v>
      </c>
      <c r="J1368" s="132">
        <f t="shared" si="505"/>
        <v>11</v>
      </c>
      <c r="K1368" s="132">
        <f t="shared" si="505"/>
        <v>0</v>
      </c>
      <c r="L1368" s="132">
        <f t="shared" si="505"/>
        <v>0</v>
      </c>
      <c r="M1368" s="131"/>
    </row>
    <row r="1369" spans="1:13" ht="38.25" customHeight="1">
      <c r="A1369" s="198"/>
      <c r="B1369" s="148"/>
      <c r="C1369" s="132"/>
      <c r="D1369" s="132" t="s">
        <v>25</v>
      </c>
      <c r="E1369" s="132">
        <f>G1369+I1369+K1369</f>
        <v>11</v>
      </c>
      <c r="F1369" s="132">
        <f>H1369+J1369+L1369</f>
        <v>11</v>
      </c>
      <c r="G1369" s="132">
        <v>0</v>
      </c>
      <c r="H1369" s="132">
        <v>0</v>
      </c>
      <c r="I1369" s="132">
        <v>11</v>
      </c>
      <c r="J1369" s="132">
        <v>11</v>
      </c>
      <c r="K1369" s="132">
        <v>0</v>
      </c>
      <c r="L1369" s="132">
        <v>0</v>
      </c>
      <c r="M1369" s="131"/>
    </row>
    <row r="1370" spans="1:13" ht="38.25" customHeight="1">
      <c r="A1370" s="227">
        <v>22</v>
      </c>
      <c r="B1370" s="148" t="s">
        <v>681</v>
      </c>
      <c r="C1370" s="132" t="s">
        <v>207</v>
      </c>
      <c r="D1370" s="132" t="s">
        <v>22</v>
      </c>
      <c r="E1370" s="132">
        <f>E1371</f>
        <v>4</v>
      </c>
      <c r="F1370" s="132">
        <f aca="true" t="shared" si="506" ref="F1370:L1370">F1371</f>
        <v>4</v>
      </c>
      <c r="G1370" s="132">
        <f t="shared" si="506"/>
        <v>0</v>
      </c>
      <c r="H1370" s="132">
        <f t="shared" si="506"/>
        <v>0</v>
      </c>
      <c r="I1370" s="132">
        <f t="shared" si="506"/>
        <v>4</v>
      </c>
      <c r="J1370" s="132">
        <f t="shared" si="506"/>
        <v>4</v>
      </c>
      <c r="K1370" s="132">
        <f t="shared" si="506"/>
        <v>0</v>
      </c>
      <c r="L1370" s="132">
        <f t="shared" si="506"/>
        <v>0</v>
      </c>
      <c r="M1370" s="131"/>
    </row>
    <row r="1371" spans="1:13" ht="38.25" customHeight="1">
      <c r="A1371" s="197"/>
      <c r="B1371" s="148"/>
      <c r="C1371" s="132"/>
      <c r="D1371" s="132" t="s">
        <v>25</v>
      </c>
      <c r="E1371" s="132">
        <f>G1371+I1371+K1371</f>
        <v>4</v>
      </c>
      <c r="F1371" s="132">
        <f>H1371+J1371+L1371</f>
        <v>4</v>
      </c>
      <c r="G1371" s="132">
        <v>0</v>
      </c>
      <c r="H1371" s="132">
        <v>0</v>
      </c>
      <c r="I1371" s="132">
        <v>4</v>
      </c>
      <c r="J1371" s="132">
        <v>4</v>
      </c>
      <c r="K1371" s="132">
        <v>0</v>
      </c>
      <c r="L1371" s="132">
        <v>0</v>
      </c>
      <c r="M1371" s="131"/>
    </row>
    <row r="1372" spans="1:13" ht="38.25" customHeight="1">
      <c r="A1372" s="135" t="s">
        <v>682</v>
      </c>
      <c r="B1372" s="148" t="s">
        <v>683</v>
      </c>
      <c r="C1372" s="132" t="s">
        <v>207</v>
      </c>
      <c r="D1372" s="132" t="s">
        <v>22</v>
      </c>
      <c r="E1372" s="132">
        <f>E1373</f>
        <v>6</v>
      </c>
      <c r="F1372" s="132">
        <f aca="true" t="shared" si="507" ref="F1372:L1372">F1373</f>
        <v>6</v>
      </c>
      <c r="G1372" s="132">
        <f t="shared" si="507"/>
        <v>0</v>
      </c>
      <c r="H1372" s="132">
        <f t="shared" si="507"/>
        <v>0</v>
      </c>
      <c r="I1372" s="132">
        <f t="shared" si="507"/>
        <v>6</v>
      </c>
      <c r="J1372" s="132">
        <f t="shared" si="507"/>
        <v>6</v>
      </c>
      <c r="K1372" s="132">
        <f t="shared" si="507"/>
        <v>0</v>
      </c>
      <c r="L1372" s="132">
        <f t="shared" si="507"/>
        <v>0</v>
      </c>
      <c r="M1372" s="132" t="s">
        <v>684</v>
      </c>
    </row>
    <row r="1373" spans="1:13" ht="38.25" customHeight="1">
      <c r="A1373" s="135"/>
      <c r="B1373" s="148"/>
      <c r="C1373" s="132"/>
      <c r="D1373" s="132" t="s">
        <v>25</v>
      </c>
      <c r="E1373" s="132">
        <f>G1373+I1373+K1373</f>
        <v>6</v>
      </c>
      <c r="F1373" s="132">
        <f>H1373+J1373+L1373</f>
        <v>6</v>
      </c>
      <c r="G1373" s="132">
        <v>0</v>
      </c>
      <c r="H1373" s="132">
        <v>0</v>
      </c>
      <c r="I1373" s="132">
        <v>6</v>
      </c>
      <c r="J1373" s="132">
        <v>6</v>
      </c>
      <c r="K1373" s="132">
        <v>0</v>
      </c>
      <c r="L1373" s="132">
        <v>0</v>
      </c>
      <c r="M1373" s="132"/>
    </row>
    <row r="1374" spans="1:13" ht="38.25" customHeight="1">
      <c r="A1374" s="135" t="s">
        <v>685</v>
      </c>
      <c r="B1374" s="148" t="s">
        <v>686</v>
      </c>
      <c r="C1374" s="132" t="s">
        <v>207</v>
      </c>
      <c r="D1374" s="132" t="s">
        <v>22</v>
      </c>
      <c r="E1374" s="132">
        <f>E1375</f>
        <v>3</v>
      </c>
      <c r="F1374" s="132">
        <f aca="true" t="shared" si="508" ref="F1374:L1374">F1375</f>
        <v>3</v>
      </c>
      <c r="G1374" s="132">
        <f t="shared" si="508"/>
        <v>0</v>
      </c>
      <c r="H1374" s="132">
        <f t="shared" si="508"/>
        <v>0</v>
      </c>
      <c r="I1374" s="132">
        <f t="shared" si="508"/>
        <v>3</v>
      </c>
      <c r="J1374" s="132">
        <f t="shared" si="508"/>
        <v>3</v>
      </c>
      <c r="K1374" s="132">
        <f t="shared" si="508"/>
        <v>0</v>
      </c>
      <c r="L1374" s="132">
        <f t="shared" si="508"/>
        <v>0</v>
      </c>
      <c r="M1374" s="227"/>
    </row>
    <row r="1375" spans="1:13" ht="38.25" customHeight="1">
      <c r="A1375" s="135"/>
      <c r="B1375" s="148"/>
      <c r="C1375" s="132"/>
      <c r="D1375" s="132" t="s">
        <v>25</v>
      </c>
      <c r="E1375" s="132">
        <f>G1375+I1375+K1375</f>
        <v>3</v>
      </c>
      <c r="F1375" s="132">
        <f>H1375+J1375+L1375</f>
        <v>3</v>
      </c>
      <c r="G1375" s="132">
        <v>0</v>
      </c>
      <c r="H1375" s="132">
        <v>0</v>
      </c>
      <c r="I1375" s="132">
        <v>3</v>
      </c>
      <c r="J1375" s="132">
        <v>3</v>
      </c>
      <c r="K1375" s="132">
        <v>0</v>
      </c>
      <c r="L1375" s="132">
        <v>0</v>
      </c>
      <c r="M1375" s="227"/>
    </row>
    <row r="1376" spans="1:13" ht="38.25" customHeight="1">
      <c r="A1376" s="135" t="s">
        <v>687</v>
      </c>
      <c r="B1376" s="148" t="s">
        <v>688</v>
      </c>
      <c r="C1376" s="132" t="s">
        <v>207</v>
      </c>
      <c r="D1376" s="132" t="s">
        <v>22</v>
      </c>
      <c r="E1376" s="132">
        <f>E1377</f>
        <v>8</v>
      </c>
      <c r="F1376" s="132">
        <f aca="true" t="shared" si="509" ref="F1376:L1376">F1377</f>
        <v>8</v>
      </c>
      <c r="G1376" s="132">
        <f t="shared" si="509"/>
        <v>0</v>
      </c>
      <c r="H1376" s="132">
        <f t="shared" si="509"/>
        <v>0</v>
      </c>
      <c r="I1376" s="132">
        <f t="shared" si="509"/>
        <v>8</v>
      </c>
      <c r="J1376" s="132">
        <f t="shared" si="509"/>
        <v>8</v>
      </c>
      <c r="K1376" s="132">
        <f t="shared" si="509"/>
        <v>0</v>
      </c>
      <c r="L1376" s="132">
        <f t="shared" si="509"/>
        <v>0</v>
      </c>
      <c r="M1376" s="132"/>
    </row>
    <row r="1377" spans="1:13" ht="38.25" customHeight="1">
      <c r="A1377" s="135"/>
      <c r="B1377" s="148"/>
      <c r="C1377" s="132"/>
      <c r="D1377" s="132" t="s">
        <v>25</v>
      </c>
      <c r="E1377" s="132">
        <f>G1377+I1377+K1377</f>
        <v>8</v>
      </c>
      <c r="F1377" s="132">
        <f>H1377+J1377+L1377</f>
        <v>8</v>
      </c>
      <c r="G1377" s="132">
        <v>0</v>
      </c>
      <c r="H1377" s="132">
        <v>0</v>
      </c>
      <c r="I1377" s="132">
        <v>8</v>
      </c>
      <c r="J1377" s="132">
        <v>8</v>
      </c>
      <c r="K1377" s="132">
        <v>0</v>
      </c>
      <c r="L1377" s="132">
        <v>0</v>
      </c>
      <c r="M1377" s="132"/>
    </row>
    <row r="1378" spans="1:13" ht="38.25" customHeight="1">
      <c r="A1378" s="135" t="s">
        <v>689</v>
      </c>
      <c r="B1378" s="148" t="s">
        <v>690</v>
      </c>
      <c r="C1378" s="132" t="s">
        <v>207</v>
      </c>
      <c r="D1378" s="132" t="s">
        <v>22</v>
      </c>
      <c r="E1378" s="132">
        <f>E1379</f>
        <v>32</v>
      </c>
      <c r="F1378" s="132">
        <f aca="true" t="shared" si="510" ref="F1378:L1378">F1379</f>
        <v>32</v>
      </c>
      <c r="G1378" s="132">
        <f t="shared" si="510"/>
        <v>0</v>
      </c>
      <c r="H1378" s="132">
        <f t="shared" si="510"/>
        <v>0</v>
      </c>
      <c r="I1378" s="132">
        <f t="shared" si="510"/>
        <v>32</v>
      </c>
      <c r="J1378" s="132">
        <f t="shared" si="510"/>
        <v>32</v>
      </c>
      <c r="K1378" s="132">
        <f t="shared" si="510"/>
        <v>0</v>
      </c>
      <c r="L1378" s="132">
        <f t="shared" si="510"/>
        <v>0</v>
      </c>
      <c r="M1378" s="229"/>
    </row>
    <row r="1379" spans="1:13" ht="38.25" customHeight="1">
      <c r="A1379" s="135"/>
      <c r="B1379" s="148"/>
      <c r="C1379" s="132"/>
      <c r="D1379" s="132" t="s">
        <v>25</v>
      </c>
      <c r="E1379" s="132">
        <f>G1379+I1379+K1379</f>
        <v>32</v>
      </c>
      <c r="F1379" s="132">
        <f>H1379+J1379+L1379</f>
        <v>32</v>
      </c>
      <c r="G1379" s="132">
        <v>0</v>
      </c>
      <c r="H1379" s="132">
        <v>0</v>
      </c>
      <c r="I1379" s="132">
        <v>32</v>
      </c>
      <c r="J1379" s="132">
        <v>32</v>
      </c>
      <c r="K1379" s="132">
        <v>0</v>
      </c>
      <c r="L1379" s="132">
        <v>0</v>
      </c>
      <c r="M1379" s="229"/>
    </row>
    <row r="1380" spans="1:13" ht="30" customHeight="1">
      <c r="A1380" s="230" t="s">
        <v>691</v>
      </c>
      <c r="B1380" s="230"/>
      <c r="C1380" s="230"/>
      <c r="D1380" s="230"/>
      <c r="E1380" s="230"/>
      <c r="F1380" s="230"/>
      <c r="G1380" s="230"/>
      <c r="H1380" s="230"/>
      <c r="I1380" s="230"/>
      <c r="J1380" s="230"/>
      <c r="K1380" s="230"/>
      <c r="L1380" s="230"/>
      <c r="M1380" s="230"/>
    </row>
    <row r="1381" spans="1:13" ht="27.75" customHeight="1">
      <c r="A1381" s="230"/>
      <c r="B1381" s="9"/>
      <c r="C1381" s="19"/>
      <c r="D1381" s="20" t="s">
        <v>241</v>
      </c>
      <c r="E1381" s="19">
        <f>SUM(E1382:E1384)</f>
        <v>3573.3</v>
      </c>
      <c r="F1381" s="19">
        <f aca="true" t="shared" si="511" ref="F1381:L1381">SUM(F1382:F1384)</f>
        <v>3719.6000000000004</v>
      </c>
      <c r="G1381" s="19">
        <f t="shared" si="511"/>
        <v>0</v>
      </c>
      <c r="H1381" s="19">
        <f t="shared" si="511"/>
        <v>0</v>
      </c>
      <c r="I1381" s="19">
        <f t="shared" si="511"/>
        <v>3053.3</v>
      </c>
      <c r="J1381" s="19">
        <f t="shared" si="511"/>
        <v>3569.6000000000004</v>
      </c>
      <c r="K1381" s="19">
        <f t="shared" si="511"/>
        <v>520</v>
      </c>
      <c r="L1381" s="19">
        <f t="shared" si="511"/>
        <v>150</v>
      </c>
      <c r="M1381" s="230"/>
    </row>
    <row r="1382" spans="1:13" ht="23.25" customHeight="1">
      <c r="A1382" s="230"/>
      <c r="B1382" s="9"/>
      <c r="C1382" s="19"/>
      <c r="D1382" s="19">
        <v>2013</v>
      </c>
      <c r="E1382" s="19">
        <f aca="true" t="shared" si="512" ref="E1382:E1383">G1382+I1382+K1382</f>
        <v>490.5</v>
      </c>
      <c r="F1382" s="19">
        <f aca="true" t="shared" si="513" ref="F1382:F1383">H1382+J1382+L1382</f>
        <v>527.7</v>
      </c>
      <c r="G1382" s="19">
        <f aca="true" t="shared" si="514" ref="G1382:L1383">SUM(G1386+G1389+G1392+G1395+G1398+G1401+G1404)</f>
        <v>0</v>
      </c>
      <c r="H1382" s="19">
        <f t="shared" si="514"/>
        <v>0</v>
      </c>
      <c r="I1382" s="19">
        <f t="shared" si="514"/>
        <v>490.5</v>
      </c>
      <c r="J1382" s="19">
        <f t="shared" si="514"/>
        <v>527.7</v>
      </c>
      <c r="K1382" s="19">
        <f t="shared" si="514"/>
        <v>0</v>
      </c>
      <c r="L1382" s="19">
        <f t="shared" si="514"/>
        <v>0</v>
      </c>
      <c r="M1382" s="230"/>
    </row>
    <row r="1383" spans="1:13" ht="32.25" customHeight="1">
      <c r="A1383" s="230"/>
      <c r="B1383" s="9"/>
      <c r="C1383" s="19"/>
      <c r="D1383" s="19">
        <v>2014</v>
      </c>
      <c r="E1383" s="19">
        <f t="shared" si="512"/>
        <v>548.3</v>
      </c>
      <c r="F1383" s="19">
        <f t="shared" si="513"/>
        <v>500.6000000000001</v>
      </c>
      <c r="G1383" s="19">
        <f t="shared" si="514"/>
        <v>0</v>
      </c>
      <c r="H1383" s="19">
        <f t="shared" si="514"/>
        <v>0</v>
      </c>
      <c r="I1383" s="19">
        <f t="shared" si="514"/>
        <v>548.3</v>
      </c>
      <c r="J1383" s="19">
        <f t="shared" si="514"/>
        <v>500.6000000000001</v>
      </c>
      <c r="K1383" s="19">
        <f t="shared" si="514"/>
        <v>0</v>
      </c>
      <c r="L1383" s="19">
        <f t="shared" si="514"/>
        <v>0</v>
      </c>
      <c r="M1383" s="230"/>
    </row>
    <row r="1384" spans="1:13" ht="32.25" customHeight="1">
      <c r="A1384" s="230"/>
      <c r="B1384" s="9"/>
      <c r="C1384" s="19"/>
      <c r="D1384" s="19">
        <v>2015</v>
      </c>
      <c r="E1384" s="231">
        <f>G1384+I1384+K1384</f>
        <v>2534.5</v>
      </c>
      <c r="F1384" s="231">
        <f>H1384+J1384+L1384</f>
        <v>2691.3</v>
      </c>
      <c r="G1384" s="231">
        <f>G1407+G1437</f>
        <v>0</v>
      </c>
      <c r="H1384" s="231">
        <f aca="true" t="shared" si="515" ref="H1384:L1384">H1407+H1437</f>
        <v>0</v>
      </c>
      <c r="I1384" s="231">
        <f t="shared" si="515"/>
        <v>2014.5</v>
      </c>
      <c r="J1384" s="231">
        <f t="shared" si="515"/>
        <v>2541.3</v>
      </c>
      <c r="K1384" s="231">
        <f t="shared" si="515"/>
        <v>520</v>
      </c>
      <c r="L1384" s="231">
        <f t="shared" si="515"/>
        <v>150</v>
      </c>
      <c r="M1384" s="230"/>
    </row>
    <row r="1385" spans="1:13" ht="33" customHeight="1">
      <c r="A1385" s="19"/>
      <c r="B1385" s="232" t="s">
        <v>692</v>
      </c>
      <c r="C1385" s="19" t="s">
        <v>693</v>
      </c>
      <c r="D1385" s="20" t="s">
        <v>241</v>
      </c>
      <c r="E1385" s="19">
        <f aca="true" t="shared" si="516" ref="E1385:F1387">G1385+I1385+K1385</f>
        <v>711</v>
      </c>
      <c r="F1385" s="19">
        <f t="shared" si="516"/>
        <v>758.8</v>
      </c>
      <c r="G1385" s="19">
        <f aca="true" t="shared" si="517" ref="G1385:L1385">G1386+G1387</f>
        <v>0</v>
      </c>
      <c r="H1385" s="19">
        <f t="shared" si="517"/>
        <v>0</v>
      </c>
      <c r="I1385" s="19">
        <f t="shared" si="517"/>
        <v>711</v>
      </c>
      <c r="J1385" s="19">
        <f t="shared" si="517"/>
        <v>758.8</v>
      </c>
      <c r="K1385" s="19">
        <f t="shared" si="517"/>
        <v>0</v>
      </c>
      <c r="L1385" s="19">
        <f t="shared" si="517"/>
        <v>0</v>
      </c>
      <c r="M1385" s="9"/>
    </row>
    <row r="1386" spans="1:13" ht="63" customHeight="1">
      <c r="A1386" s="19"/>
      <c r="B1386" s="232"/>
      <c r="C1386" s="19"/>
      <c r="D1386" s="19">
        <v>2013</v>
      </c>
      <c r="E1386" s="19">
        <f t="shared" si="516"/>
        <v>344</v>
      </c>
      <c r="F1386" s="19">
        <f t="shared" si="516"/>
        <v>425.7</v>
      </c>
      <c r="G1386" s="19"/>
      <c r="H1386" s="19"/>
      <c r="I1386" s="19">
        <v>344</v>
      </c>
      <c r="J1386" s="19">
        <v>425.7</v>
      </c>
      <c r="K1386" s="19"/>
      <c r="L1386" s="19"/>
      <c r="M1386" s="9"/>
    </row>
    <row r="1387" spans="1:13" ht="45" customHeight="1">
      <c r="A1387" s="19"/>
      <c r="B1387" s="232"/>
      <c r="C1387" s="19"/>
      <c r="D1387" s="19">
        <v>2014</v>
      </c>
      <c r="E1387" s="19">
        <f t="shared" si="516"/>
        <v>367</v>
      </c>
      <c r="F1387" s="19">
        <f t="shared" si="516"/>
        <v>333.1</v>
      </c>
      <c r="G1387" s="19"/>
      <c r="H1387" s="19"/>
      <c r="I1387" s="19">
        <v>367</v>
      </c>
      <c r="J1387" s="19">
        <v>333.1</v>
      </c>
      <c r="K1387" s="19"/>
      <c r="L1387" s="19"/>
      <c r="M1387" s="9"/>
    </row>
    <row r="1388" spans="1:13" ht="34.5" customHeight="1">
      <c r="A1388" s="28"/>
      <c r="B1388" s="233" t="s">
        <v>692</v>
      </c>
      <c r="C1388" s="98" t="s">
        <v>254</v>
      </c>
      <c r="D1388" s="20" t="s">
        <v>241</v>
      </c>
      <c r="E1388" s="120">
        <v>152</v>
      </c>
      <c r="F1388" s="19">
        <v>46.3</v>
      </c>
      <c r="G1388" s="7"/>
      <c r="H1388" s="7"/>
      <c r="I1388" s="120">
        <f>SUM(I1389:I1390)</f>
        <v>54</v>
      </c>
      <c r="J1388" s="19">
        <v>46.3</v>
      </c>
      <c r="K1388" s="7"/>
      <c r="L1388" s="7"/>
      <c r="M1388" s="9"/>
    </row>
    <row r="1389" spans="1:13" ht="23.25" customHeight="1">
      <c r="A1389" s="28"/>
      <c r="B1389" s="233"/>
      <c r="C1389" s="98"/>
      <c r="D1389" s="19">
        <v>2013</v>
      </c>
      <c r="E1389" s="120">
        <v>26</v>
      </c>
      <c r="F1389" s="19">
        <v>26</v>
      </c>
      <c r="G1389" s="7"/>
      <c r="H1389" s="7"/>
      <c r="I1389" s="120">
        <v>26</v>
      </c>
      <c r="J1389" s="19">
        <v>26</v>
      </c>
      <c r="K1389" s="7"/>
      <c r="L1389" s="7"/>
      <c r="M1389" s="9"/>
    </row>
    <row r="1390" spans="1:13" ht="48.75" customHeight="1">
      <c r="A1390" s="28"/>
      <c r="B1390" s="233"/>
      <c r="C1390" s="98"/>
      <c r="D1390" s="19">
        <v>2014</v>
      </c>
      <c r="E1390" s="120">
        <v>28</v>
      </c>
      <c r="F1390" s="19">
        <v>20.3</v>
      </c>
      <c r="G1390" s="7"/>
      <c r="H1390" s="7"/>
      <c r="I1390" s="120">
        <v>28</v>
      </c>
      <c r="J1390" s="19">
        <v>20.3</v>
      </c>
      <c r="K1390" s="7"/>
      <c r="L1390" s="7"/>
      <c r="M1390" s="9"/>
    </row>
    <row r="1391" spans="1:13" ht="21" customHeight="1">
      <c r="A1391" s="28"/>
      <c r="B1391" s="72" t="s">
        <v>694</v>
      </c>
      <c r="C1391" s="9" t="s">
        <v>259</v>
      </c>
      <c r="D1391" s="67" t="s">
        <v>22</v>
      </c>
      <c r="E1391" s="9">
        <f aca="true" t="shared" si="518" ref="E1391">SUM(G1391+I1391+K1391)</f>
        <v>78</v>
      </c>
      <c r="F1391" s="9">
        <f aca="true" t="shared" si="519" ref="F1391">SUM(H1391+J1391+L1391)</f>
        <v>56.8</v>
      </c>
      <c r="G1391" s="9">
        <f aca="true" t="shared" si="520" ref="G1391:L1391">SUM(G1392:G1393)</f>
        <v>0</v>
      </c>
      <c r="H1391" s="9">
        <f t="shared" si="520"/>
        <v>0</v>
      </c>
      <c r="I1391" s="9">
        <f t="shared" si="520"/>
        <v>78</v>
      </c>
      <c r="J1391" s="9">
        <f t="shared" si="520"/>
        <v>56.8</v>
      </c>
      <c r="K1391" s="9">
        <f t="shared" si="520"/>
        <v>0</v>
      </c>
      <c r="L1391" s="9">
        <f t="shared" si="520"/>
        <v>0</v>
      </c>
      <c r="M1391" s="28"/>
    </row>
    <row r="1392" spans="1:13" ht="21" customHeight="1">
      <c r="A1392" s="28"/>
      <c r="B1392" s="72"/>
      <c r="C1392" s="9"/>
      <c r="D1392" s="18" t="s">
        <v>23</v>
      </c>
      <c r="E1392" s="9">
        <v>58</v>
      </c>
      <c r="F1392" s="9">
        <v>28.5</v>
      </c>
      <c r="G1392" s="9">
        <v>0</v>
      </c>
      <c r="H1392" s="9">
        <v>0</v>
      </c>
      <c r="I1392" s="9">
        <v>58</v>
      </c>
      <c r="J1392" s="19">
        <v>28.5</v>
      </c>
      <c r="K1392" s="9">
        <v>0</v>
      </c>
      <c r="L1392" s="9">
        <v>0</v>
      </c>
      <c r="M1392" s="28"/>
    </row>
    <row r="1393" spans="1:13" ht="54" customHeight="1">
      <c r="A1393" s="28"/>
      <c r="B1393" s="72"/>
      <c r="C1393" s="9"/>
      <c r="D1393" s="18" t="s">
        <v>24</v>
      </c>
      <c r="E1393" s="9">
        <v>20</v>
      </c>
      <c r="F1393" s="9">
        <v>28.3</v>
      </c>
      <c r="G1393" s="9">
        <v>0</v>
      </c>
      <c r="H1393" s="9">
        <v>0</v>
      </c>
      <c r="I1393" s="9">
        <v>20</v>
      </c>
      <c r="J1393" s="9">
        <v>28.3</v>
      </c>
      <c r="K1393" s="9">
        <v>0</v>
      </c>
      <c r="L1393" s="9">
        <v>0</v>
      </c>
      <c r="M1393" s="28"/>
    </row>
    <row r="1394" spans="1:13" ht="40.5" customHeight="1">
      <c r="A1394" s="28">
        <v>11</v>
      </c>
      <c r="B1394" s="234" t="s">
        <v>692</v>
      </c>
      <c r="C1394" s="9" t="s">
        <v>517</v>
      </c>
      <c r="D1394" s="19" t="s">
        <v>241</v>
      </c>
      <c r="E1394" s="9">
        <f>G1394+I1394</f>
        <v>70.1</v>
      </c>
      <c r="F1394" s="9">
        <f>H1394+6</f>
        <v>6</v>
      </c>
      <c r="G1394" s="9">
        <f aca="true" t="shared" si="521" ref="G1394:L1394">G1395+G1396</f>
        <v>0</v>
      </c>
      <c r="H1394" s="9">
        <f t="shared" si="521"/>
        <v>0</v>
      </c>
      <c r="I1394" s="9">
        <f t="shared" si="521"/>
        <v>70.1</v>
      </c>
      <c r="J1394" s="9">
        <f t="shared" si="521"/>
        <v>70.1</v>
      </c>
      <c r="K1394" s="9">
        <f t="shared" si="521"/>
        <v>0</v>
      </c>
      <c r="L1394" s="9">
        <f t="shared" si="521"/>
        <v>0</v>
      </c>
      <c r="M1394" s="9"/>
    </row>
    <row r="1395" spans="1:13" ht="31.5" customHeight="1">
      <c r="A1395" s="28"/>
      <c r="B1395" s="234"/>
      <c r="C1395" s="9"/>
      <c r="D1395" s="19">
        <v>2013</v>
      </c>
      <c r="E1395" s="9">
        <v>33.9</v>
      </c>
      <c r="F1395" s="9">
        <v>33.9</v>
      </c>
      <c r="G1395" s="9"/>
      <c r="H1395" s="9"/>
      <c r="I1395" s="9">
        <v>33.9</v>
      </c>
      <c r="J1395" s="9">
        <v>33.9</v>
      </c>
      <c r="K1395" s="9"/>
      <c r="L1395" s="9"/>
      <c r="M1395" s="9"/>
    </row>
    <row r="1396" spans="1:13" ht="33" customHeight="1">
      <c r="A1396" s="28"/>
      <c r="B1396" s="234"/>
      <c r="C1396" s="9"/>
      <c r="D1396" s="19">
        <v>2014</v>
      </c>
      <c r="E1396" s="9">
        <v>36.2</v>
      </c>
      <c r="F1396" s="9">
        <v>36.2</v>
      </c>
      <c r="G1396" s="9"/>
      <c r="H1396" s="9"/>
      <c r="I1396" s="9">
        <v>36.2</v>
      </c>
      <c r="J1396" s="9">
        <v>36.2</v>
      </c>
      <c r="K1396" s="9"/>
      <c r="L1396" s="9"/>
      <c r="M1396" s="9"/>
    </row>
    <row r="1397" spans="1:13" ht="24.75" customHeight="1">
      <c r="A1397" s="52"/>
      <c r="B1397" s="72" t="s">
        <v>694</v>
      </c>
      <c r="C1397" s="9" t="s">
        <v>280</v>
      </c>
      <c r="D1397" s="67" t="s">
        <v>22</v>
      </c>
      <c r="E1397" s="9">
        <f aca="true" t="shared" si="522" ref="E1397">SUM(G1397+I1397+K1397)</f>
        <v>67.8</v>
      </c>
      <c r="F1397" s="9">
        <f aca="true" t="shared" si="523" ref="F1397">SUM(H1397+J1397+L1397)</f>
        <v>68.4</v>
      </c>
      <c r="G1397" s="9">
        <f aca="true" t="shared" si="524" ref="G1397:L1397">SUM(G1398:G1399)</f>
        <v>0</v>
      </c>
      <c r="H1397" s="9">
        <f t="shared" si="524"/>
        <v>0</v>
      </c>
      <c r="I1397" s="9">
        <f t="shared" si="524"/>
        <v>67.8</v>
      </c>
      <c r="J1397" s="9">
        <f t="shared" si="524"/>
        <v>68.4</v>
      </c>
      <c r="K1397" s="9">
        <f t="shared" si="524"/>
        <v>0</v>
      </c>
      <c r="L1397" s="9">
        <f t="shared" si="524"/>
        <v>0</v>
      </c>
      <c r="M1397" s="28"/>
    </row>
    <row r="1398" spans="1:13" ht="24.75" customHeight="1">
      <c r="A1398" s="52"/>
      <c r="B1398" s="72"/>
      <c r="C1398" s="9"/>
      <c r="D1398" s="18" t="s">
        <v>23</v>
      </c>
      <c r="E1398" s="9">
        <v>0</v>
      </c>
      <c r="F1398" s="9">
        <v>0</v>
      </c>
      <c r="G1398" s="9">
        <v>0</v>
      </c>
      <c r="H1398" s="9">
        <v>0</v>
      </c>
      <c r="I1398" s="9">
        <v>0</v>
      </c>
      <c r="J1398" s="19">
        <v>0</v>
      </c>
      <c r="K1398" s="9"/>
      <c r="L1398" s="9"/>
      <c r="M1398" s="28"/>
    </row>
    <row r="1399" spans="1:13" ht="24.75" customHeight="1">
      <c r="A1399" s="52"/>
      <c r="B1399" s="72"/>
      <c r="C1399" s="9"/>
      <c r="D1399" s="18" t="s">
        <v>24</v>
      </c>
      <c r="E1399" s="9">
        <v>67.8</v>
      </c>
      <c r="F1399" s="9">
        <v>68.4</v>
      </c>
      <c r="G1399" s="9"/>
      <c r="H1399" s="9"/>
      <c r="I1399" s="9">
        <v>67.8</v>
      </c>
      <c r="J1399" s="9">
        <v>68.4</v>
      </c>
      <c r="K1399" s="9"/>
      <c r="L1399" s="9"/>
      <c r="M1399" s="28"/>
    </row>
    <row r="1400" spans="1:13" ht="24.75" customHeight="1">
      <c r="A1400" s="28"/>
      <c r="B1400" s="145" t="s">
        <v>694</v>
      </c>
      <c r="C1400" s="28" t="s">
        <v>346</v>
      </c>
      <c r="D1400" s="67" t="s">
        <v>22</v>
      </c>
      <c r="E1400" s="9">
        <f aca="true" t="shared" si="525" ref="E1400:F1402">SUM(G1400+I1400+K1400)</f>
        <v>27.9</v>
      </c>
      <c r="F1400" s="9">
        <f t="shared" si="525"/>
        <v>27.9</v>
      </c>
      <c r="G1400" s="9">
        <f aca="true" t="shared" si="526" ref="G1400:L1400">SUM(G1401:G1402)</f>
        <v>0</v>
      </c>
      <c r="H1400" s="9">
        <f t="shared" si="526"/>
        <v>0</v>
      </c>
      <c r="I1400" s="9">
        <f t="shared" si="526"/>
        <v>27.9</v>
      </c>
      <c r="J1400" s="9">
        <f t="shared" si="526"/>
        <v>27.9</v>
      </c>
      <c r="K1400" s="9">
        <f t="shared" si="526"/>
        <v>0</v>
      </c>
      <c r="L1400" s="9">
        <f t="shared" si="526"/>
        <v>0</v>
      </c>
      <c r="M1400" s="28"/>
    </row>
    <row r="1401" spans="1:13" ht="24.75" customHeight="1">
      <c r="A1401" s="28"/>
      <c r="B1401" s="145"/>
      <c r="C1401" s="28"/>
      <c r="D1401" s="18" t="s">
        <v>23</v>
      </c>
      <c r="E1401" s="9">
        <f t="shared" si="525"/>
        <v>13.6</v>
      </c>
      <c r="F1401" s="9">
        <f t="shared" si="525"/>
        <v>13.6</v>
      </c>
      <c r="G1401" s="9"/>
      <c r="H1401" s="9"/>
      <c r="I1401" s="9">
        <v>13.6</v>
      </c>
      <c r="J1401" s="19">
        <v>13.6</v>
      </c>
      <c r="K1401" s="9"/>
      <c r="L1401" s="9"/>
      <c r="M1401" s="28"/>
    </row>
    <row r="1402" spans="1:13" ht="53.25" customHeight="1">
      <c r="A1402" s="28"/>
      <c r="B1402" s="145"/>
      <c r="C1402" s="28"/>
      <c r="D1402" s="63" t="s">
        <v>24</v>
      </c>
      <c r="E1402" s="28">
        <f t="shared" si="525"/>
        <v>14.3</v>
      </c>
      <c r="F1402" s="28">
        <f t="shared" si="525"/>
        <v>14.3</v>
      </c>
      <c r="G1402" s="28"/>
      <c r="H1402" s="28"/>
      <c r="I1402" s="28">
        <v>14.3</v>
      </c>
      <c r="J1402" s="40">
        <v>14.3</v>
      </c>
      <c r="K1402" s="28"/>
      <c r="L1402" s="28"/>
      <c r="M1402" s="28"/>
    </row>
    <row r="1403" spans="1:13" ht="53.25" customHeight="1">
      <c r="A1403" s="52"/>
      <c r="B1403" s="12" t="s">
        <v>694</v>
      </c>
      <c r="C1403" s="9" t="s">
        <v>299</v>
      </c>
      <c r="D1403" s="67" t="s">
        <v>22</v>
      </c>
      <c r="E1403" s="9">
        <f aca="true" t="shared" si="527" ref="E1403:F1405">SUM(G1403+I1403+K1403)</f>
        <v>15</v>
      </c>
      <c r="F1403" s="9">
        <f t="shared" si="527"/>
        <v>0</v>
      </c>
      <c r="G1403" s="9"/>
      <c r="H1403" s="9"/>
      <c r="I1403" s="9">
        <v>15</v>
      </c>
      <c r="J1403" s="19"/>
      <c r="K1403" s="9"/>
      <c r="L1403" s="9"/>
      <c r="M1403" s="52"/>
    </row>
    <row r="1404" spans="1:13" ht="53.25" customHeight="1">
      <c r="A1404" s="52"/>
      <c r="B1404" s="12"/>
      <c r="C1404" s="9"/>
      <c r="D1404" s="18" t="s">
        <v>23</v>
      </c>
      <c r="E1404" s="9">
        <f t="shared" si="527"/>
        <v>15</v>
      </c>
      <c r="F1404" s="9">
        <f t="shared" si="527"/>
        <v>0</v>
      </c>
      <c r="G1404" s="9"/>
      <c r="H1404" s="9"/>
      <c r="I1404" s="9">
        <v>15</v>
      </c>
      <c r="J1404" s="19"/>
      <c r="K1404" s="9"/>
      <c r="L1404" s="9"/>
      <c r="M1404" s="52"/>
    </row>
    <row r="1405" spans="1:13" ht="33" customHeight="1">
      <c r="A1405" s="52"/>
      <c r="B1405" s="12"/>
      <c r="C1405" s="9"/>
      <c r="D1405" s="18" t="s">
        <v>24</v>
      </c>
      <c r="E1405" s="9">
        <f t="shared" si="527"/>
        <v>15</v>
      </c>
      <c r="F1405" s="9">
        <f t="shared" si="527"/>
        <v>0</v>
      </c>
      <c r="G1405" s="9"/>
      <c r="H1405" s="9"/>
      <c r="I1405" s="9">
        <v>15</v>
      </c>
      <c r="J1405" s="19"/>
      <c r="K1405" s="9"/>
      <c r="L1405" s="9"/>
      <c r="M1405" s="52"/>
    </row>
    <row r="1406" spans="1:13" ht="53.25" customHeight="1">
      <c r="A1406" s="135" t="s">
        <v>695</v>
      </c>
      <c r="B1406" s="235" t="s">
        <v>692</v>
      </c>
      <c r="C1406" s="132"/>
      <c r="D1406" s="236" t="s">
        <v>696</v>
      </c>
      <c r="E1406" s="138">
        <f>E1407</f>
        <v>1872.2</v>
      </c>
      <c r="F1406" s="138">
        <f aca="true" t="shared" si="528" ref="F1406:L1406">F1407</f>
        <v>1270.7</v>
      </c>
      <c r="G1406" s="138">
        <f t="shared" si="528"/>
        <v>0</v>
      </c>
      <c r="H1406" s="138">
        <f t="shared" si="528"/>
        <v>0</v>
      </c>
      <c r="I1406" s="138">
        <f t="shared" si="528"/>
        <v>1352.2</v>
      </c>
      <c r="J1406" s="138">
        <f t="shared" si="528"/>
        <v>1120.7</v>
      </c>
      <c r="K1406" s="138">
        <f t="shared" si="528"/>
        <v>520</v>
      </c>
      <c r="L1406" s="138">
        <f t="shared" si="528"/>
        <v>150</v>
      </c>
      <c r="M1406" s="132"/>
    </row>
    <row r="1407" spans="1:13" s="44" customFormat="1" ht="53.25" customHeight="1">
      <c r="A1407" s="135"/>
      <c r="B1407" s="235"/>
      <c r="C1407" s="132"/>
      <c r="D1407" s="236" t="s">
        <v>25</v>
      </c>
      <c r="E1407" s="138">
        <f>G1407+I1407+K1407</f>
        <v>1872.2</v>
      </c>
      <c r="F1407" s="138">
        <f>H1407+J1407+L1407</f>
        <v>1270.7</v>
      </c>
      <c r="G1407" s="138">
        <f>G1409+G1411+G1413+G1415+G1417+G1419+G1421+G1423+G1425+G1427+G1429+G1431+G1433+G1435</f>
        <v>0</v>
      </c>
      <c r="H1407" s="138">
        <f aca="true" t="shared" si="529" ref="H1407:L1407">H1409+H1411+H1413+H1415+H1417+H1419+H1421+H1423+H1425+H1427+H1429+H1431+H1433+H1435</f>
        <v>0</v>
      </c>
      <c r="I1407" s="138">
        <f t="shared" si="529"/>
        <v>1352.2</v>
      </c>
      <c r="J1407" s="138">
        <f t="shared" si="529"/>
        <v>1120.7</v>
      </c>
      <c r="K1407" s="138">
        <f t="shared" si="529"/>
        <v>520</v>
      </c>
      <c r="L1407" s="138">
        <f t="shared" si="529"/>
        <v>150</v>
      </c>
      <c r="M1407" s="132"/>
    </row>
    <row r="1408" spans="1:13" ht="53.25" customHeight="1">
      <c r="A1408" s="135"/>
      <c r="B1408" s="237"/>
      <c r="C1408" s="192" t="s">
        <v>89</v>
      </c>
      <c r="D1408" s="182" t="s">
        <v>22</v>
      </c>
      <c r="E1408" s="192">
        <f>E1409</f>
        <v>390</v>
      </c>
      <c r="F1408" s="192">
        <f aca="true" t="shared" si="530" ref="F1408:L1408">F1409</f>
        <v>490</v>
      </c>
      <c r="G1408" s="192">
        <f t="shared" si="530"/>
        <v>0</v>
      </c>
      <c r="H1408" s="192">
        <f t="shared" si="530"/>
        <v>0</v>
      </c>
      <c r="I1408" s="192">
        <f t="shared" si="530"/>
        <v>390</v>
      </c>
      <c r="J1408" s="192">
        <f t="shared" si="530"/>
        <v>490</v>
      </c>
      <c r="K1408" s="192">
        <f t="shared" si="530"/>
        <v>0</v>
      </c>
      <c r="L1408" s="192">
        <f t="shared" si="530"/>
        <v>0</v>
      </c>
      <c r="M1408" s="132"/>
    </row>
    <row r="1409" spans="1:13" s="44" customFormat="1" ht="53.25" customHeight="1">
      <c r="A1409" s="135"/>
      <c r="B1409" s="237"/>
      <c r="C1409" s="192"/>
      <c r="D1409" s="182">
        <v>2015</v>
      </c>
      <c r="E1409" s="123">
        <v>390</v>
      </c>
      <c r="F1409" s="123">
        <f>H1409+J1409+L1409</f>
        <v>490</v>
      </c>
      <c r="G1409" s="132">
        <v>0</v>
      </c>
      <c r="H1409" s="132">
        <v>0</v>
      </c>
      <c r="I1409" s="132">
        <v>390</v>
      </c>
      <c r="J1409" s="132">
        <v>490</v>
      </c>
      <c r="K1409" s="132">
        <v>0</v>
      </c>
      <c r="L1409" s="132"/>
      <c r="M1409" s="132"/>
    </row>
    <row r="1410" spans="1:13" ht="53.25" customHeight="1">
      <c r="A1410" s="238"/>
      <c r="B1410" s="148"/>
      <c r="C1410" s="192" t="s">
        <v>280</v>
      </c>
      <c r="D1410" s="132" t="s">
        <v>22</v>
      </c>
      <c r="E1410" s="132">
        <f>E1411</f>
        <v>67.8</v>
      </c>
      <c r="F1410" s="132">
        <f aca="true" t="shared" si="531" ref="F1410:L1410">F1411</f>
        <v>76.3</v>
      </c>
      <c r="G1410" s="132">
        <f t="shared" si="531"/>
        <v>0</v>
      </c>
      <c r="H1410" s="132">
        <f t="shared" si="531"/>
        <v>0</v>
      </c>
      <c r="I1410" s="132">
        <f t="shared" si="531"/>
        <v>67.8</v>
      </c>
      <c r="J1410" s="132">
        <f t="shared" si="531"/>
        <v>76.3</v>
      </c>
      <c r="K1410" s="132">
        <f t="shared" si="531"/>
        <v>0</v>
      </c>
      <c r="L1410" s="132">
        <f t="shared" si="531"/>
        <v>0</v>
      </c>
      <c r="M1410" s="132"/>
    </row>
    <row r="1411" spans="1:13" s="44" customFormat="1" ht="53.25" customHeight="1">
      <c r="A1411" s="238"/>
      <c r="B1411" s="148"/>
      <c r="C1411" s="192"/>
      <c r="D1411" s="132" t="s">
        <v>25</v>
      </c>
      <c r="E1411" s="132">
        <v>67.8</v>
      </c>
      <c r="F1411" s="132">
        <v>76.3</v>
      </c>
      <c r="G1411" s="132">
        <v>0</v>
      </c>
      <c r="H1411" s="132">
        <v>0</v>
      </c>
      <c r="I1411" s="132">
        <v>67.8</v>
      </c>
      <c r="J1411" s="132">
        <v>76.3</v>
      </c>
      <c r="K1411" s="132"/>
      <c r="L1411" s="132"/>
      <c r="M1411" s="132"/>
    </row>
    <row r="1412" spans="1:13" ht="53.25" customHeight="1">
      <c r="A1412" s="135"/>
      <c r="B1412" s="148"/>
      <c r="C1412" s="192" t="s">
        <v>346</v>
      </c>
      <c r="D1412" s="132" t="s">
        <v>22</v>
      </c>
      <c r="E1412" s="239">
        <f>E1413</f>
        <v>17.9</v>
      </c>
      <c r="F1412" s="239">
        <f aca="true" t="shared" si="532" ref="F1412:L1412">F1413</f>
        <v>30</v>
      </c>
      <c r="G1412" s="239">
        <f t="shared" si="532"/>
        <v>0</v>
      </c>
      <c r="H1412" s="239">
        <f t="shared" si="532"/>
        <v>0</v>
      </c>
      <c r="I1412" s="239">
        <f t="shared" si="532"/>
        <v>17.9</v>
      </c>
      <c r="J1412" s="239">
        <f t="shared" si="532"/>
        <v>30</v>
      </c>
      <c r="K1412" s="239">
        <f t="shared" si="532"/>
        <v>0</v>
      </c>
      <c r="L1412" s="239">
        <f t="shared" si="532"/>
        <v>0</v>
      </c>
      <c r="M1412" s="132"/>
    </row>
    <row r="1413" spans="1:13" s="44" customFormat="1" ht="53.25" customHeight="1">
      <c r="A1413" s="135"/>
      <c r="B1413" s="148"/>
      <c r="C1413" s="192"/>
      <c r="D1413" s="132" t="s">
        <v>25</v>
      </c>
      <c r="E1413" s="239">
        <v>17.9</v>
      </c>
      <c r="F1413" s="239">
        <v>30</v>
      </c>
      <c r="G1413" s="239">
        <v>0</v>
      </c>
      <c r="H1413" s="239">
        <v>0</v>
      </c>
      <c r="I1413" s="239">
        <v>17.9</v>
      </c>
      <c r="J1413" s="239">
        <v>30</v>
      </c>
      <c r="K1413" s="239">
        <v>0</v>
      </c>
      <c r="L1413" s="239">
        <v>0</v>
      </c>
      <c r="M1413" s="132"/>
    </row>
    <row r="1414" spans="1:13" ht="53.25" customHeight="1">
      <c r="A1414" s="135"/>
      <c r="B1414" s="148"/>
      <c r="C1414" s="192" t="s">
        <v>259</v>
      </c>
      <c r="D1414" s="132" t="s">
        <v>22</v>
      </c>
      <c r="E1414" s="132">
        <f>E1415</f>
        <v>20</v>
      </c>
      <c r="F1414" s="132">
        <f aca="true" t="shared" si="533" ref="F1414:L1414">F1415</f>
        <v>30</v>
      </c>
      <c r="G1414" s="132">
        <f t="shared" si="533"/>
        <v>0</v>
      </c>
      <c r="H1414" s="132">
        <f t="shared" si="533"/>
        <v>0</v>
      </c>
      <c r="I1414" s="132">
        <f t="shared" si="533"/>
        <v>20</v>
      </c>
      <c r="J1414" s="132">
        <f t="shared" si="533"/>
        <v>30</v>
      </c>
      <c r="K1414" s="132">
        <f t="shared" si="533"/>
        <v>0</v>
      </c>
      <c r="L1414" s="132">
        <f t="shared" si="533"/>
        <v>0</v>
      </c>
      <c r="M1414" s="240"/>
    </row>
    <row r="1415" spans="1:13" s="44" customFormat="1" ht="53.25" customHeight="1">
      <c r="A1415" s="135"/>
      <c r="B1415" s="148"/>
      <c r="C1415" s="192"/>
      <c r="D1415" s="132" t="s">
        <v>25</v>
      </c>
      <c r="E1415" s="241">
        <v>20</v>
      </c>
      <c r="F1415" s="241">
        <v>30</v>
      </c>
      <c r="G1415" s="241">
        <v>0</v>
      </c>
      <c r="H1415" s="241">
        <v>0</v>
      </c>
      <c r="I1415" s="241">
        <v>20</v>
      </c>
      <c r="J1415" s="241">
        <v>30</v>
      </c>
      <c r="K1415" s="241">
        <v>0</v>
      </c>
      <c r="L1415" s="241">
        <v>0</v>
      </c>
      <c r="M1415" s="240"/>
    </row>
    <row r="1416" spans="1:13" ht="53.25" customHeight="1">
      <c r="A1416" s="135"/>
      <c r="B1416" s="148"/>
      <c r="C1416" s="192" t="s">
        <v>299</v>
      </c>
      <c r="D1416" s="132" t="s">
        <v>22</v>
      </c>
      <c r="E1416" s="182">
        <f>E1417</f>
        <v>15</v>
      </c>
      <c r="F1416" s="182">
        <f aca="true" t="shared" si="534" ref="F1416:L1428">F1417</f>
        <v>10</v>
      </c>
      <c r="G1416" s="182">
        <f t="shared" si="534"/>
        <v>0</v>
      </c>
      <c r="H1416" s="182">
        <f t="shared" si="534"/>
        <v>0</v>
      </c>
      <c r="I1416" s="182">
        <f t="shared" si="534"/>
        <v>15</v>
      </c>
      <c r="J1416" s="182">
        <f t="shared" si="534"/>
        <v>10</v>
      </c>
      <c r="K1416" s="182">
        <f t="shared" si="534"/>
        <v>0</v>
      </c>
      <c r="L1416" s="182">
        <f t="shared" si="534"/>
        <v>0</v>
      </c>
      <c r="M1416" s="132"/>
    </row>
    <row r="1417" spans="1:13" s="44" customFormat="1" ht="177.75" customHeight="1">
      <c r="A1417" s="135"/>
      <c r="B1417" s="148"/>
      <c r="C1417" s="192"/>
      <c r="D1417" s="132" t="s">
        <v>25</v>
      </c>
      <c r="E1417" s="182">
        <v>15</v>
      </c>
      <c r="F1417" s="182">
        <v>10</v>
      </c>
      <c r="G1417" s="182">
        <v>0</v>
      </c>
      <c r="H1417" s="182">
        <v>0</v>
      </c>
      <c r="I1417" s="182">
        <v>15</v>
      </c>
      <c r="J1417" s="182">
        <v>10</v>
      </c>
      <c r="K1417" s="182">
        <v>0</v>
      </c>
      <c r="L1417" s="182">
        <v>0</v>
      </c>
      <c r="M1417" s="242" t="s">
        <v>697</v>
      </c>
    </row>
    <row r="1418" spans="1:13" ht="53.25" customHeight="1">
      <c r="A1418" s="135"/>
      <c r="B1418" s="148"/>
      <c r="C1418" s="192" t="s">
        <v>275</v>
      </c>
      <c r="D1418" s="132" t="s">
        <v>22</v>
      </c>
      <c r="E1418" s="182">
        <f>E1419</f>
        <v>33.9</v>
      </c>
      <c r="F1418" s="182">
        <f t="shared" si="534"/>
        <v>36.2</v>
      </c>
      <c r="G1418" s="182">
        <f t="shared" si="534"/>
        <v>0</v>
      </c>
      <c r="H1418" s="182">
        <f t="shared" si="534"/>
        <v>0</v>
      </c>
      <c r="I1418" s="182">
        <f t="shared" si="534"/>
        <v>33.9</v>
      </c>
      <c r="J1418" s="182">
        <f t="shared" si="534"/>
        <v>36.2</v>
      </c>
      <c r="K1418" s="182">
        <f t="shared" si="534"/>
        <v>0</v>
      </c>
      <c r="L1418" s="182">
        <f t="shared" si="534"/>
        <v>0</v>
      </c>
      <c r="M1418" s="243"/>
    </row>
    <row r="1419" spans="1:13" s="44" customFormat="1" ht="53.25" customHeight="1">
      <c r="A1419" s="135"/>
      <c r="B1419" s="148"/>
      <c r="C1419" s="192"/>
      <c r="D1419" s="132" t="s">
        <v>25</v>
      </c>
      <c r="E1419" s="182">
        <v>33.9</v>
      </c>
      <c r="F1419" s="182">
        <v>36.2</v>
      </c>
      <c r="G1419" s="182">
        <v>0</v>
      </c>
      <c r="H1419" s="182">
        <v>0</v>
      </c>
      <c r="I1419" s="182">
        <v>33.9</v>
      </c>
      <c r="J1419" s="182">
        <v>36.2</v>
      </c>
      <c r="K1419" s="182">
        <v>0</v>
      </c>
      <c r="L1419" s="182">
        <v>0</v>
      </c>
      <c r="M1419" s="243"/>
    </row>
    <row r="1420" spans="1:13" ht="53.25" customHeight="1">
      <c r="A1420" s="135"/>
      <c r="B1420" s="148"/>
      <c r="C1420" s="192" t="s">
        <v>295</v>
      </c>
      <c r="D1420" s="132" t="s">
        <v>22</v>
      </c>
      <c r="E1420" s="182">
        <f>E1421</f>
        <v>27.1</v>
      </c>
      <c r="F1420" s="182">
        <f t="shared" si="534"/>
        <v>27.1</v>
      </c>
      <c r="G1420" s="182">
        <f t="shared" si="534"/>
        <v>0</v>
      </c>
      <c r="H1420" s="182">
        <f t="shared" si="534"/>
        <v>0</v>
      </c>
      <c r="I1420" s="182">
        <f t="shared" si="534"/>
        <v>27.1</v>
      </c>
      <c r="J1420" s="182">
        <f t="shared" si="534"/>
        <v>27.1</v>
      </c>
      <c r="K1420" s="182">
        <f t="shared" si="534"/>
        <v>0</v>
      </c>
      <c r="L1420" s="182">
        <f t="shared" si="534"/>
        <v>0</v>
      </c>
      <c r="M1420" s="243"/>
    </row>
    <row r="1421" spans="1:13" s="44" customFormat="1" ht="53.25" customHeight="1">
      <c r="A1421" s="135"/>
      <c r="B1421" s="148"/>
      <c r="C1421" s="192"/>
      <c r="D1421" s="132" t="s">
        <v>25</v>
      </c>
      <c r="E1421" s="182">
        <v>27.1</v>
      </c>
      <c r="F1421" s="182">
        <v>27.1</v>
      </c>
      <c r="G1421" s="182">
        <v>0</v>
      </c>
      <c r="H1421" s="182">
        <v>0</v>
      </c>
      <c r="I1421" s="182">
        <v>27.1</v>
      </c>
      <c r="J1421" s="182">
        <v>27.1</v>
      </c>
      <c r="K1421" s="182">
        <v>0</v>
      </c>
      <c r="L1421" s="182">
        <v>0</v>
      </c>
      <c r="M1421" s="243"/>
    </row>
    <row r="1422" spans="1:13" ht="53.25" customHeight="1">
      <c r="A1422" s="135"/>
      <c r="B1422" s="148"/>
      <c r="C1422" s="192" t="s">
        <v>302</v>
      </c>
      <c r="D1422" s="132" t="s">
        <v>22</v>
      </c>
      <c r="E1422" s="182">
        <f>E1423</f>
        <v>29.1</v>
      </c>
      <c r="F1422" s="182">
        <f t="shared" si="534"/>
        <v>23.5</v>
      </c>
      <c r="G1422" s="182">
        <f t="shared" si="534"/>
        <v>0</v>
      </c>
      <c r="H1422" s="182">
        <f t="shared" si="534"/>
        <v>0</v>
      </c>
      <c r="I1422" s="182">
        <f t="shared" si="534"/>
        <v>29.1</v>
      </c>
      <c r="J1422" s="182">
        <f t="shared" si="534"/>
        <v>23.5</v>
      </c>
      <c r="K1422" s="182">
        <f t="shared" si="534"/>
        <v>0</v>
      </c>
      <c r="L1422" s="182">
        <f t="shared" si="534"/>
        <v>0</v>
      </c>
      <c r="M1422" s="243"/>
    </row>
    <row r="1423" spans="1:13" s="44" customFormat="1" ht="148.5" customHeight="1">
      <c r="A1423" s="135"/>
      <c r="B1423" s="148"/>
      <c r="C1423" s="192"/>
      <c r="D1423" s="132" t="s">
        <v>25</v>
      </c>
      <c r="E1423" s="182">
        <v>29.1</v>
      </c>
      <c r="F1423" s="182">
        <v>23.5</v>
      </c>
      <c r="G1423" s="182">
        <v>0</v>
      </c>
      <c r="H1423" s="182">
        <v>0</v>
      </c>
      <c r="I1423" s="182">
        <v>29.1</v>
      </c>
      <c r="J1423" s="182">
        <v>23.5</v>
      </c>
      <c r="K1423" s="182">
        <v>0</v>
      </c>
      <c r="L1423" s="182">
        <v>0</v>
      </c>
      <c r="M1423" s="242" t="s">
        <v>697</v>
      </c>
    </row>
    <row r="1424" spans="1:13" ht="53.25" customHeight="1">
      <c r="A1424" s="135"/>
      <c r="B1424" s="148"/>
      <c r="C1424" s="192" t="s">
        <v>92</v>
      </c>
      <c r="D1424" s="132" t="s">
        <v>22</v>
      </c>
      <c r="E1424" s="182">
        <f>E1425</f>
        <v>30.4</v>
      </c>
      <c r="F1424" s="182">
        <f t="shared" si="534"/>
        <v>36.2</v>
      </c>
      <c r="G1424" s="182">
        <f t="shared" si="534"/>
        <v>0</v>
      </c>
      <c r="H1424" s="182">
        <f t="shared" si="534"/>
        <v>0</v>
      </c>
      <c r="I1424" s="182">
        <f t="shared" si="534"/>
        <v>30.4</v>
      </c>
      <c r="J1424" s="182">
        <f t="shared" si="534"/>
        <v>36.2</v>
      </c>
      <c r="K1424" s="182">
        <f t="shared" si="534"/>
        <v>0</v>
      </c>
      <c r="L1424" s="182">
        <f t="shared" si="534"/>
        <v>0</v>
      </c>
      <c r="M1424" s="243"/>
    </row>
    <row r="1425" spans="1:13" s="44" customFormat="1" ht="53.25" customHeight="1">
      <c r="A1425" s="135"/>
      <c r="B1425" s="148"/>
      <c r="C1425" s="192"/>
      <c r="D1425" s="132" t="s">
        <v>25</v>
      </c>
      <c r="E1425" s="182">
        <v>30.4</v>
      </c>
      <c r="F1425" s="182">
        <v>36.2</v>
      </c>
      <c r="G1425" s="182">
        <v>0</v>
      </c>
      <c r="H1425" s="182">
        <v>0</v>
      </c>
      <c r="I1425" s="182">
        <v>30.4</v>
      </c>
      <c r="J1425" s="182">
        <v>36.2</v>
      </c>
      <c r="K1425" s="182">
        <v>0</v>
      </c>
      <c r="L1425" s="182">
        <v>0</v>
      </c>
      <c r="M1425" s="243"/>
    </row>
    <row r="1426" spans="1:13" ht="53.25" customHeight="1">
      <c r="A1426" s="135"/>
      <c r="B1426" s="148"/>
      <c r="C1426" s="192" t="s">
        <v>285</v>
      </c>
      <c r="D1426" s="132" t="s">
        <v>22</v>
      </c>
      <c r="E1426" s="182">
        <f>E1427</f>
        <v>7</v>
      </c>
      <c r="F1426" s="182">
        <f t="shared" si="534"/>
        <v>32</v>
      </c>
      <c r="G1426" s="182">
        <f t="shared" si="534"/>
        <v>0</v>
      </c>
      <c r="H1426" s="182">
        <f t="shared" si="534"/>
        <v>0</v>
      </c>
      <c r="I1426" s="182">
        <f t="shared" si="534"/>
        <v>7</v>
      </c>
      <c r="J1426" s="182">
        <f t="shared" si="534"/>
        <v>32</v>
      </c>
      <c r="K1426" s="182">
        <f t="shared" si="534"/>
        <v>0</v>
      </c>
      <c r="L1426" s="182">
        <f t="shared" si="534"/>
        <v>0</v>
      </c>
      <c r="M1426" s="243"/>
    </row>
    <row r="1427" spans="1:13" s="44" customFormat="1" ht="53.25" customHeight="1">
      <c r="A1427" s="135"/>
      <c r="B1427" s="148"/>
      <c r="C1427" s="192"/>
      <c r="D1427" s="132" t="s">
        <v>25</v>
      </c>
      <c r="E1427" s="182">
        <v>7</v>
      </c>
      <c r="F1427" s="182">
        <v>32</v>
      </c>
      <c r="G1427" s="182">
        <v>0</v>
      </c>
      <c r="H1427" s="182">
        <v>0</v>
      </c>
      <c r="I1427" s="182">
        <v>7</v>
      </c>
      <c r="J1427" s="182">
        <v>32</v>
      </c>
      <c r="K1427" s="182">
        <v>0</v>
      </c>
      <c r="L1427" s="182">
        <v>0</v>
      </c>
      <c r="M1427" s="243"/>
    </row>
    <row r="1428" spans="1:13" ht="53.25" customHeight="1">
      <c r="A1428" s="135"/>
      <c r="B1428" s="148"/>
      <c r="C1428" s="192" t="s">
        <v>451</v>
      </c>
      <c r="D1428" s="132" t="s">
        <v>22</v>
      </c>
      <c r="E1428" s="182">
        <f>E1429</f>
        <v>42</v>
      </c>
      <c r="F1428" s="182">
        <f t="shared" si="534"/>
        <v>54.4</v>
      </c>
      <c r="G1428" s="182">
        <f t="shared" si="534"/>
        <v>0</v>
      </c>
      <c r="H1428" s="182">
        <f t="shared" si="534"/>
        <v>0</v>
      </c>
      <c r="I1428" s="182">
        <f t="shared" si="534"/>
        <v>42</v>
      </c>
      <c r="J1428" s="182">
        <f t="shared" si="534"/>
        <v>54.4</v>
      </c>
      <c r="K1428" s="182">
        <f t="shared" si="534"/>
        <v>0</v>
      </c>
      <c r="L1428" s="182">
        <f t="shared" si="534"/>
        <v>0</v>
      </c>
      <c r="M1428" s="243"/>
    </row>
    <row r="1429" spans="1:13" s="44" customFormat="1" ht="53.25" customHeight="1">
      <c r="A1429" s="135"/>
      <c r="B1429" s="148"/>
      <c r="C1429" s="192"/>
      <c r="D1429" s="132" t="s">
        <v>25</v>
      </c>
      <c r="E1429" s="182">
        <v>42</v>
      </c>
      <c r="F1429" s="182">
        <v>54.4</v>
      </c>
      <c r="G1429" s="182">
        <v>0</v>
      </c>
      <c r="H1429" s="182">
        <v>0</v>
      </c>
      <c r="I1429" s="182">
        <v>42</v>
      </c>
      <c r="J1429" s="182">
        <v>54.4</v>
      </c>
      <c r="K1429" s="182">
        <v>0</v>
      </c>
      <c r="L1429" s="182">
        <v>0</v>
      </c>
      <c r="M1429" s="243"/>
    </row>
    <row r="1430" spans="1:13" ht="53.25" customHeight="1">
      <c r="A1430" s="135"/>
      <c r="B1430" s="148"/>
      <c r="C1430" s="192" t="s">
        <v>254</v>
      </c>
      <c r="D1430" s="132" t="s">
        <v>22</v>
      </c>
      <c r="E1430" s="132">
        <f>E1431</f>
        <v>30</v>
      </c>
      <c r="F1430" s="132">
        <f aca="true" t="shared" si="535" ref="F1430:L1430">F1431</f>
        <v>25</v>
      </c>
      <c r="G1430" s="132">
        <f t="shared" si="535"/>
        <v>0</v>
      </c>
      <c r="H1430" s="132">
        <f t="shared" si="535"/>
        <v>0</v>
      </c>
      <c r="I1430" s="132">
        <f t="shared" si="535"/>
        <v>30</v>
      </c>
      <c r="J1430" s="132">
        <f t="shared" si="535"/>
        <v>25</v>
      </c>
      <c r="K1430" s="132">
        <f t="shared" si="535"/>
        <v>0</v>
      </c>
      <c r="L1430" s="132">
        <f t="shared" si="535"/>
        <v>0</v>
      </c>
      <c r="M1430" s="243"/>
    </row>
    <row r="1431" spans="1:13" s="44" customFormat="1" ht="199.5" customHeight="1">
      <c r="A1431" s="135"/>
      <c r="B1431" s="148"/>
      <c r="C1431" s="192"/>
      <c r="D1431" s="132" t="s">
        <v>25</v>
      </c>
      <c r="E1431" s="194">
        <v>30</v>
      </c>
      <c r="F1431" s="132">
        <v>25</v>
      </c>
      <c r="G1431" s="132">
        <v>0</v>
      </c>
      <c r="H1431" s="132">
        <v>0</v>
      </c>
      <c r="I1431" s="194">
        <v>30</v>
      </c>
      <c r="J1431" s="132">
        <v>25</v>
      </c>
      <c r="K1431" s="132"/>
      <c r="L1431" s="132"/>
      <c r="M1431" s="242" t="s">
        <v>697</v>
      </c>
    </row>
    <row r="1432" spans="1:13" ht="53.25" customHeight="1">
      <c r="A1432" s="135"/>
      <c r="B1432" s="148"/>
      <c r="C1432" s="192" t="s">
        <v>698</v>
      </c>
      <c r="D1432" s="132" t="s">
        <v>22</v>
      </c>
      <c r="E1432" s="194">
        <f>E1433</f>
        <v>520</v>
      </c>
      <c r="F1432" s="132">
        <f>F1433</f>
        <v>150</v>
      </c>
      <c r="G1432" s="132">
        <v>0</v>
      </c>
      <c r="H1432" s="132">
        <v>0</v>
      </c>
      <c r="I1432" s="194">
        <v>0</v>
      </c>
      <c r="J1432" s="132">
        <v>0</v>
      </c>
      <c r="K1432" s="132">
        <f>K1433</f>
        <v>520</v>
      </c>
      <c r="L1432" s="132">
        <f>L1433</f>
        <v>150</v>
      </c>
      <c r="M1432" s="243"/>
    </row>
    <row r="1433" spans="1:13" s="44" customFormat="1" ht="80.25" customHeight="1">
      <c r="A1433" s="135"/>
      <c r="B1433" s="148"/>
      <c r="C1433" s="192"/>
      <c r="D1433" s="132" t="s">
        <v>25</v>
      </c>
      <c r="E1433" s="194">
        <v>520</v>
      </c>
      <c r="F1433" s="132">
        <v>150</v>
      </c>
      <c r="G1433" s="132">
        <v>0</v>
      </c>
      <c r="H1433" s="132">
        <v>0</v>
      </c>
      <c r="I1433" s="194">
        <v>0</v>
      </c>
      <c r="J1433" s="132">
        <v>0</v>
      </c>
      <c r="K1433" s="132">
        <v>520</v>
      </c>
      <c r="L1433" s="132">
        <v>150</v>
      </c>
      <c r="M1433" s="243" t="s">
        <v>699</v>
      </c>
    </row>
    <row r="1434" spans="1:13" ht="53.25" customHeight="1">
      <c r="A1434" s="244"/>
      <c r="B1434" s="148"/>
      <c r="C1434" s="192" t="s">
        <v>700</v>
      </c>
      <c r="D1434" s="132" t="s">
        <v>22</v>
      </c>
      <c r="E1434" s="132">
        <f>E1435</f>
        <v>642</v>
      </c>
      <c r="F1434" s="132">
        <f>F1435</f>
        <v>250</v>
      </c>
      <c r="G1434" s="132">
        <v>0</v>
      </c>
      <c r="H1434" s="132">
        <v>0</v>
      </c>
      <c r="I1434" s="132">
        <f>I1435</f>
        <v>642</v>
      </c>
      <c r="J1434" s="132">
        <f aca="true" t="shared" si="536" ref="J1434:L1434">J1435</f>
        <v>250</v>
      </c>
      <c r="K1434" s="132">
        <f t="shared" si="536"/>
        <v>0</v>
      </c>
      <c r="L1434" s="132">
        <f t="shared" si="536"/>
        <v>0</v>
      </c>
      <c r="M1434" s="243"/>
    </row>
    <row r="1435" spans="1:13" s="44" customFormat="1" ht="53.25" customHeight="1">
      <c r="A1435" s="244"/>
      <c r="B1435" s="148"/>
      <c r="C1435" s="192"/>
      <c r="D1435" s="132" t="s">
        <v>25</v>
      </c>
      <c r="E1435" s="132">
        <v>642</v>
      </c>
      <c r="F1435" s="132">
        <v>250</v>
      </c>
      <c r="G1435" s="132">
        <v>0</v>
      </c>
      <c r="H1435" s="132">
        <v>0</v>
      </c>
      <c r="I1435" s="132">
        <v>642</v>
      </c>
      <c r="J1435" s="132">
        <v>250</v>
      </c>
      <c r="K1435" s="132">
        <v>0</v>
      </c>
      <c r="L1435" s="132">
        <v>0</v>
      </c>
      <c r="M1435" s="243" t="s">
        <v>701</v>
      </c>
    </row>
    <row r="1436" spans="1:13" ht="53.25" customHeight="1">
      <c r="A1436" s="245" t="s">
        <v>96</v>
      </c>
      <c r="B1436" s="148" t="s">
        <v>702</v>
      </c>
      <c r="C1436" s="192"/>
      <c r="D1436" s="131" t="s">
        <v>22</v>
      </c>
      <c r="E1436" s="131">
        <f>E1437</f>
        <v>662.3</v>
      </c>
      <c r="F1436" s="131">
        <f>F1437</f>
        <v>1420.6000000000001</v>
      </c>
      <c r="G1436" s="131">
        <v>0</v>
      </c>
      <c r="H1436" s="131">
        <v>0</v>
      </c>
      <c r="I1436" s="131">
        <f>I1437</f>
        <v>662.3</v>
      </c>
      <c r="J1436" s="131">
        <f aca="true" t="shared" si="537" ref="J1436:L1436">J1437</f>
        <v>1420.6000000000001</v>
      </c>
      <c r="K1436" s="131">
        <f t="shared" si="537"/>
        <v>0</v>
      </c>
      <c r="L1436" s="131">
        <f t="shared" si="537"/>
        <v>0</v>
      </c>
      <c r="M1436" s="243"/>
    </row>
    <row r="1437" spans="1:13" s="44" customFormat="1" ht="53.25" customHeight="1">
      <c r="A1437" s="245"/>
      <c r="B1437" s="148"/>
      <c r="C1437" s="192"/>
      <c r="D1437" s="131" t="s">
        <v>25</v>
      </c>
      <c r="E1437" s="131">
        <f>G1437+I1437+K1437</f>
        <v>662.3</v>
      </c>
      <c r="F1437" s="131">
        <f>H1437+J1437+L1437</f>
        <v>1420.6000000000001</v>
      </c>
      <c r="G1437" s="131">
        <f>G1439+G1441+G1443</f>
        <v>0</v>
      </c>
      <c r="H1437" s="131">
        <f aca="true" t="shared" si="538" ref="H1437:L1437">H1439+H1441+H1443</f>
        <v>0</v>
      </c>
      <c r="I1437" s="131">
        <f t="shared" si="538"/>
        <v>662.3</v>
      </c>
      <c r="J1437" s="131">
        <f t="shared" si="538"/>
        <v>1420.6000000000001</v>
      </c>
      <c r="K1437" s="131">
        <f t="shared" si="538"/>
        <v>0</v>
      </c>
      <c r="L1437" s="131">
        <f t="shared" si="538"/>
        <v>0</v>
      </c>
      <c r="M1437" s="243"/>
    </row>
    <row r="1438" spans="1:13" ht="53.25" customHeight="1">
      <c r="A1438" s="135"/>
      <c r="B1438" s="148"/>
      <c r="C1438" s="192" t="s">
        <v>302</v>
      </c>
      <c r="D1438" s="132" t="s">
        <v>22</v>
      </c>
      <c r="E1438" s="132">
        <f>E1439</f>
        <v>22.4</v>
      </c>
      <c r="F1438" s="132">
        <f>F1439</f>
        <v>17.9</v>
      </c>
      <c r="G1438" s="132">
        <v>0</v>
      </c>
      <c r="H1438" s="132">
        <v>0</v>
      </c>
      <c r="I1438" s="132">
        <f>I1439</f>
        <v>22.4</v>
      </c>
      <c r="J1438" s="132">
        <f aca="true" t="shared" si="539" ref="J1438:L1438">J1439</f>
        <v>17.9</v>
      </c>
      <c r="K1438" s="132">
        <f t="shared" si="539"/>
        <v>0</v>
      </c>
      <c r="L1438" s="132">
        <f t="shared" si="539"/>
        <v>0</v>
      </c>
      <c r="M1438" s="243"/>
    </row>
    <row r="1439" spans="1:13" ht="186.75" customHeight="1">
      <c r="A1439" s="135"/>
      <c r="B1439" s="148"/>
      <c r="C1439" s="192"/>
      <c r="D1439" s="132" t="s">
        <v>25</v>
      </c>
      <c r="E1439" s="132">
        <v>22.4</v>
      </c>
      <c r="F1439" s="132">
        <v>17.9</v>
      </c>
      <c r="G1439" s="132">
        <v>0</v>
      </c>
      <c r="H1439" s="132">
        <v>0</v>
      </c>
      <c r="I1439" s="132">
        <v>22.4</v>
      </c>
      <c r="J1439" s="132">
        <v>17.9</v>
      </c>
      <c r="K1439" s="132">
        <v>0</v>
      </c>
      <c r="L1439" s="132">
        <v>0</v>
      </c>
      <c r="M1439" s="242" t="s">
        <v>697</v>
      </c>
    </row>
    <row r="1440" spans="1:13" ht="53.25" customHeight="1">
      <c r="A1440" s="244"/>
      <c r="B1440" s="148"/>
      <c r="C1440" s="192" t="s">
        <v>259</v>
      </c>
      <c r="D1440" s="132" t="s">
        <v>22</v>
      </c>
      <c r="E1440" s="132">
        <f>E1441</f>
        <v>10</v>
      </c>
      <c r="F1440" s="132">
        <f>F1441</f>
        <v>35.8</v>
      </c>
      <c r="G1440" s="132">
        <v>0</v>
      </c>
      <c r="H1440" s="132">
        <v>0</v>
      </c>
      <c r="I1440" s="132">
        <f>I1441</f>
        <v>10</v>
      </c>
      <c r="J1440" s="132">
        <f aca="true" t="shared" si="540" ref="J1440:L1440">J1441</f>
        <v>35.8</v>
      </c>
      <c r="K1440" s="132">
        <f t="shared" si="540"/>
        <v>0</v>
      </c>
      <c r="L1440" s="132">
        <f t="shared" si="540"/>
        <v>0</v>
      </c>
      <c r="M1440" s="243"/>
    </row>
    <row r="1441" spans="1:13" ht="53.25" customHeight="1">
      <c r="A1441" s="244"/>
      <c r="B1441" s="148"/>
      <c r="C1441" s="192"/>
      <c r="D1441" s="132" t="s">
        <v>25</v>
      </c>
      <c r="E1441" s="132">
        <v>10</v>
      </c>
      <c r="F1441" s="132">
        <v>35.8</v>
      </c>
      <c r="G1441" s="132">
        <v>0</v>
      </c>
      <c r="H1441" s="132">
        <v>0</v>
      </c>
      <c r="I1441" s="132">
        <v>10</v>
      </c>
      <c r="J1441" s="132">
        <v>35.8</v>
      </c>
      <c r="K1441" s="132">
        <v>0</v>
      </c>
      <c r="L1441" s="132">
        <v>0</v>
      </c>
      <c r="M1441" s="243"/>
    </row>
    <row r="1442" spans="1:13" ht="53.25" customHeight="1">
      <c r="A1442" s="244"/>
      <c r="B1442" s="148"/>
      <c r="C1442" s="192" t="s">
        <v>703</v>
      </c>
      <c r="D1442" s="132" t="s">
        <v>22</v>
      </c>
      <c r="E1442" s="132">
        <f>E1443</f>
        <v>629.9</v>
      </c>
      <c r="F1442" s="132">
        <f>F1443</f>
        <v>1366.9</v>
      </c>
      <c r="G1442" s="132">
        <v>0</v>
      </c>
      <c r="H1442" s="132">
        <v>0</v>
      </c>
      <c r="I1442" s="132">
        <f>I1443</f>
        <v>629.9</v>
      </c>
      <c r="J1442" s="132">
        <f aca="true" t="shared" si="541" ref="J1442:L1442">J1443</f>
        <v>1366.9</v>
      </c>
      <c r="K1442" s="132">
        <f t="shared" si="541"/>
        <v>0</v>
      </c>
      <c r="L1442" s="132">
        <f t="shared" si="541"/>
        <v>0</v>
      </c>
      <c r="M1442" s="243"/>
    </row>
    <row r="1443" spans="1:13" ht="53.25" customHeight="1">
      <c r="A1443" s="244"/>
      <c r="B1443" s="148"/>
      <c r="C1443" s="192"/>
      <c r="D1443" s="132" t="s">
        <v>25</v>
      </c>
      <c r="E1443" s="132">
        <v>629.9</v>
      </c>
      <c r="F1443" s="132">
        <v>1366.9</v>
      </c>
      <c r="G1443" s="132">
        <v>0</v>
      </c>
      <c r="H1443" s="132">
        <v>0</v>
      </c>
      <c r="I1443" s="132">
        <v>629.9</v>
      </c>
      <c r="J1443" s="132">
        <v>1366.9</v>
      </c>
      <c r="K1443" s="132">
        <v>0</v>
      </c>
      <c r="L1443" s="132">
        <v>0</v>
      </c>
      <c r="M1443" s="243"/>
    </row>
    <row r="1444" spans="1:13" ht="23.25" customHeight="1">
      <c r="A1444" s="7" t="s">
        <v>704</v>
      </c>
      <c r="B1444" s="7"/>
      <c r="C1444" s="7"/>
      <c r="D1444" s="7"/>
      <c r="E1444" s="7"/>
      <c r="F1444" s="7"/>
      <c r="G1444" s="7"/>
      <c r="H1444" s="7"/>
      <c r="I1444" s="7"/>
      <c r="J1444" s="7"/>
      <c r="K1444" s="7"/>
      <c r="L1444" s="7"/>
      <c r="M1444" s="7"/>
    </row>
    <row r="1445" spans="1:13" ht="48" customHeight="1">
      <c r="A1445" s="9" t="s">
        <v>119</v>
      </c>
      <c r="B1445" s="19" t="s">
        <v>705</v>
      </c>
      <c r="C1445" s="9" t="s">
        <v>198</v>
      </c>
      <c r="D1445" s="67" t="s">
        <v>22</v>
      </c>
      <c r="E1445" s="9">
        <f>SUM(E1446:E1448)</f>
        <v>855</v>
      </c>
      <c r="F1445" s="9">
        <f aca="true" t="shared" si="542" ref="F1445:L1445">SUM(F1446:F1448)</f>
        <v>725</v>
      </c>
      <c r="G1445" s="9">
        <f t="shared" si="542"/>
        <v>0</v>
      </c>
      <c r="H1445" s="9">
        <f t="shared" si="542"/>
        <v>0</v>
      </c>
      <c r="I1445" s="9">
        <f t="shared" si="542"/>
        <v>855</v>
      </c>
      <c r="J1445" s="9">
        <f t="shared" si="542"/>
        <v>725</v>
      </c>
      <c r="K1445" s="9">
        <f t="shared" si="542"/>
        <v>0</v>
      </c>
      <c r="L1445" s="9">
        <f t="shared" si="542"/>
        <v>0</v>
      </c>
      <c r="M1445" s="9"/>
    </row>
    <row r="1446" spans="1:13" ht="48" customHeight="1">
      <c r="A1446" s="9"/>
      <c r="B1446" s="19"/>
      <c r="C1446" s="9"/>
      <c r="D1446" s="18" t="s">
        <v>23</v>
      </c>
      <c r="E1446" s="9">
        <v>285</v>
      </c>
      <c r="F1446" s="9">
        <v>285</v>
      </c>
      <c r="G1446" s="9"/>
      <c r="H1446" s="9"/>
      <c r="I1446" s="9">
        <v>285</v>
      </c>
      <c r="J1446" s="9">
        <v>285</v>
      </c>
      <c r="K1446" s="9"/>
      <c r="L1446" s="9"/>
      <c r="M1446" s="9"/>
    </row>
    <row r="1447" spans="1:13" ht="51.75" customHeight="1">
      <c r="A1447" s="9"/>
      <c r="B1447" s="19"/>
      <c r="C1447" s="9"/>
      <c r="D1447" s="18" t="s">
        <v>24</v>
      </c>
      <c r="E1447" s="9">
        <v>285</v>
      </c>
      <c r="F1447" s="18">
        <v>285</v>
      </c>
      <c r="G1447" s="9"/>
      <c r="H1447" s="9"/>
      <c r="I1447" s="9">
        <v>285</v>
      </c>
      <c r="J1447" s="9">
        <v>285</v>
      </c>
      <c r="K1447" s="9"/>
      <c r="L1447" s="9"/>
      <c r="M1447" s="9"/>
    </row>
    <row r="1448" spans="1:13" ht="51.75" customHeight="1">
      <c r="A1448" s="9"/>
      <c r="B1448" s="19"/>
      <c r="C1448" s="9"/>
      <c r="D1448" s="18" t="s">
        <v>25</v>
      </c>
      <c r="E1448" s="9">
        <f>G1448+I1448+K1448</f>
        <v>285</v>
      </c>
      <c r="F1448" s="9">
        <f>H1448+J1448+L1448</f>
        <v>155</v>
      </c>
      <c r="G1448" s="9"/>
      <c r="H1448" s="9"/>
      <c r="I1448" s="9">
        <v>285</v>
      </c>
      <c r="J1448" s="9">
        <v>155</v>
      </c>
      <c r="K1448" s="9">
        <v>0</v>
      </c>
      <c r="L1448" s="9">
        <v>0</v>
      </c>
      <c r="M1448" s="9"/>
    </row>
    <row r="1449" spans="1:13" ht="28.5" customHeight="1">
      <c r="A1449" s="7" t="s">
        <v>706</v>
      </c>
      <c r="B1449" s="7"/>
      <c r="C1449" s="7"/>
      <c r="D1449" s="7"/>
      <c r="E1449" s="7"/>
      <c r="F1449" s="7"/>
      <c r="G1449" s="7"/>
      <c r="H1449" s="7"/>
      <c r="I1449" s="7"/>
      <c r="J1449" s="7"/>
      <c r="K1449" s="7"/>
      <c r="L1449" s="7"/>
      <c r="M1449" s="7"/>
    </row>
    <row r="1450" spans="1:13" s="221" customFormat="1" ht="33" customHeight="1">
      <c r="A1450" s="9" t="s">
        <v>128</v>
      </c>
      <c r="B1450" s="9" t="s">
        <v>707</v>
      </c>
      <c r="C1450" s="9" t="s">
        <v>198</v>
      </c>
      <c r="D1450" s="15" t="s">
        <v>22</v>
      </c>
      <c r="E1450" s="21">
        <f>SUM(E1451:E1453)</f>
        <v>115</v>
      </c>
      <c r="F1450" s="21">
        <f aca="true" t="shared" si="543" ref="F1450:L1450">SUM(F1451:F1453)</f>
        <v>95</v>
      </c>
      <c r="G1450" s="21">
        <f t="shared" si="543"/>
        <v>0</v>
      </c>
      <c r="H1450" s="21">
        <f t="shared" si="543"/>
        <v>0</v>
      </c>
      <c r="I1450" s="21">
        <f t="shared" si="543"/>
        <v>115</v>
      </c>
      <c r="J1450" s="21">
        <f t="shared" si="543"/>
        <v>95</v>
      </c>
      <c r="K1450" s="21">
        <f t="shared" si="543"/>
        <v>0</v>
      </c>
      <c r="L1450" s="21">
        <f t="shared" si="543"/>
        <v>0</v>
      </c>
      <c r="M1450" s="9"/>
    </row>
    <row r="1451" spans="1:13" ht="33.75" customHeight="1">
      <c r="A1451" s="9"/>
      <c r="B1451" s="9"/>
      <c r="C1451" s="9"/>
      <c r="D1451" s="18" t="s">
        <v>23</v>
      </c>
      <c r="E1451" s="9">
        <v>35</v>
      </c>
      <c r="F1451" s="9">
        <v>35</v>
      </c>
      <c r="G1451" s="9"/>
      <c r="H1451" s="9"/>
      <c r="I1451" s="9">
        <v>35</v>
      </c>
      <c r="J1451" s="9">
        <v>35</v>
      </c>
      <c r="K1451" s="9"/>
      <c r="L1451" s="9"/>
      <c r="M1451" s="9"/>
    </row>
    <row r="1452" spans="1:13" ht="74.25" customHeight="1">
      <c r="A1452" s="9"/>
      <c r="B1452" s="9"/>
      <c r="C1452" s="9"/>
      <c r="D1452" s="18" t="s">
        <v>24</v>
      </c>
      <c r="E1452" s="9">
        <v>40</v>
      </c>
      <c r="F1452" s="9">
        <v>40</v>
      </c>
      <c r="G1452" s="9"/>
      <c r="H1452" s="9"/>
      <c r="I1452" s="9">
        <v>40</v>
      </c>
      <c r="J1452" s="9">
        <v>40</v>
      </c>
      <c r="K1452" s="9"/>
      <c r="L1452" s="9"/>
      <c r="M1452" s="9"/>
    </row>
    <row r="1453" spans="1:13" ht="55.5" customHeight="1">
      <c r="A1453" s="246"/>
      <c r="B1453" s="9"/>
      <c r="C1453" s="9"/>
      <c r="D1453" s="18" t="s">
        <v>25</v>
      </c>
      <c r="E1453" s="9">
        <f>G1453+I1453+K1453</f>
        <v>40</v>
      </c>
      <c r="F1453" s="9">
        <f>H1453+J1453+L1453</f>
        <v>20</v>
      </c>
      <c r="G1453" s="9"/>
      <c r="H1453" s="9"/>
      <c r="I1453" s="9">
        <v>40</v>
      </c>
      <c r="J1453" s="9">
        <v>20</v>
      </c>
      <c r="K1453" s="9"/>
      <c r="L1453" s="9"/>
      <c r="M1453" s="247"/>
    </row>
    <row r="1454" spans="1:13" ht="15" customHeight="1">
      <c r="A1454" s="7" t="s">
        <v>708</v>
      </c>
      <c r="B1454" s="7"/>
      <c r="C1454" s="7"/>
      <c r="D1454" s="7"/>
      <c r="E1454" s="7"/>
      <c r="F1454" s="7"/>
      <c r="G1454" s="7"/>
      <c r="H1454" s="7"/>
      <c r="I1454" s="7"/>
      <c r="J1454" s="7"/>
      <c r="K1454" s="7"/>
      <c r="L1454" s="7"/>
      <c r="M1454" s="7"/>
    </row>
    <row r="1455" spans="1:13" ht="45" customHeight="1">
      <c r="A1455" s="7"/>
      <c r="B1455" s="225"/>
      <c r="C1455" s="83"/>
      <c r="D1455" s="15" t="s">
        <v>22</v>
      </c>
      <c r="E1455" s="7">
        <f>SUM(E1456:E1458)</f>
        <v>32950</v>
      </c>
      <c r="F1455" s="7">
        <f aca="true" t="shared" si="544" ref="F1455:L1455">SUM(F1456:F1458)</f>
        <v>4320.3</v>
      </c>
      <c r="G1455" s="7">
        <f t="shared" si="544"/>
        <v>0</v>
      </c>
      <c r="H1455" s="7">
        <f t="shared" si="544"/>
        <v>0</v>
      </c>
      <c r="I1455" s="7">
        <f t="shared" si="544"/>
        <v>32920</v>
      </c>
      <c r="J1455" s="7">
        <f t="shared" si="544"/>
        <v>4320.3</v>
      </c>
      <c r="K1455" s="7">
        <f t="shared" si="544"/>
        <v>30</v>
      </c>
      <c r="L1455" s="7">
        <f t="shared" si="544"/>
        <v>0</v>
      </c>
      <c r="M1455" s="13"/>
    </row>
    <row r="1456" spans="1:13" ht="51.75" customHeight="1">
      <c r="A1456" s="7"/>
      <c r="B1456" s="225"/>
      <c r="C1456" s="83"/>
      <c r="D1456" s="18" t="s">
        <v>23</v>
      </c>
      <c r="E1456" s="7">
        <f aca="true" t="shared" si="545" ref="E1456:E1457">G1456+I1456+K1456</f>
        <v>180</v>
      </c>
      <c r="F1456" s="7">
        <f aca="true" t="shared" si="546" ref="F1456:F1457">H1456+J1456+L1456</f>
        <v>0</v>
      </c>
      <c r="G1456" s="7">
        <f aca="true" t="shared" si="547" ref="G1456:L1457">SUM(G1460+G1464)</f>
        <v>0</v>
      </c>
      <c r="H1456" s="7">
        <f t="shared" si="547"/>
        <v>0</v>
      </c>
      <c r="I1456" s="7">
        <f t="shared" si="547"/>
        <v>180</v>
      </c>
      <c r="J1456" s="7">
        <f t="shared" si="547"/>
        <v>0</v>
      </c>
      <c r="K1456" s="7">
        <f t="shared" si="547"/>
        <v>0</v>
      </c>
      <c r="L1456" s="7">
        <f t="shared" si="547"/>
        <v>0</v>
      </c>
      <c r="M1456" s="13"/>
    </row>
    <row r="1457" spans="1:13" ht="53.25" customHeight="1">
      <c r="A1457" s="7"/>
      <c r="B1457" s="225"/>
      <c r="C1457" s="83"/>
      <c r="D1457" s="18" t="s">
        <v>24</v>
      </c>
      <c r="E1457" s="7">
        <f t="shared" si="545"/>
        <v>16395</v>
      </c>
      <c r="F1457" s="7">
        <f t="shared" si="546"/>
        <v>4320.3</v>
      </c>
      <c r="G1457" s="7">
        <f t="shared" si="547"/>
        <v>0</v>
      </c>
      <c r="H1457" s="7">
        <f t="shared" si="547"/>
        <v>0</v>
      </c>
      <c r="I1457" s="7">
        <f t="shared" si="547"/>
        <v>16380</v>
      </c>
      <c r="J1457" s="7">
        <f t="shared" si="547"/>
        <v>4320.3</v>
      </c>
      <c r="K1457" s="7">
        <f t="shared" si="547"/>
        <v>15</v>
      </c>
      <c r="L1457" s="7">
        <f t="shared" si="547"/>
        <v>0</v>
      </c>
      <c r="M1457" s="13"/>
    </row>
    <row r="1458" spans="1:13" ht="53.25" customHeight="1">
      <c r="A1458" s="7"/>
      <c r="B1458" s="225"/>
      <c r="C1458" s="83"/>
      <c r="D1458" s="18" t="s">
        <v>25</v>
      </c>
      <c r="E1458" s="7">
        <f>G1458+I1458+K1458</f>
        <v>16375</v>
      </c>
      <c r="F1458" s="7">
        <f>H1458+J1458+L1458</f>
        <v>0</v>
      </c>
      <c r="G1458" s="7">
        <f>G1462+G1466</f>
        <v>0</v>
      </c>
      <c r="H1458" s="7">
        <f aca="true" t="shared" si="548" ref="H1458:L1458">H1462+H1466</f>
        <v>0</v>
      </c>
      <c r="I1458" s="7">
        <f t="shared" si="548"/>
        <v>16360</v>
      </c>
      <c r="J1458" s="7">
        <f t="shared" si="548"/>
        <v>0</v>
      </c>
      <c r="K1458" s="7">
        <f t="shared" si="548"/>
        <v>15</v>
      </c>
      <c r="L1458" s="7">
        <f t="shared" si="548"/>
        <v>0</v>
      </c>
      <c r="M1458" s="13"/>
    </row>
    <row r="1459" spans="1:13" ht="29.25" customHeight="1">
      <c r="A1459" s="9" t="s">
        <v>20</v>
      </c>
      <c r="B1459" s="49" t="s">
        <v>709</v>
      </c>
      <c r="C1459" s="97" t="s">
        <v>198</v>
      </c>
      <c r="D1459" s="15" t="s">
        <v>22</v>
      </c>
      <c r="E1459" s="21">
        <f>G1459+I1459+K1459</f>
        <v>925</v>
      </c>
      <c r="F1459" s="21">
        <f>H1459+J1459+L1459</f>
        <v>0</v>
      </c>
      <c r="G1459" s="21">
        <f aca="true" t="shared" si="549" ref="G1459:L1459">G1460+G1461</f>
        <v>0</v>
      </c>
      <c r="H1459" s="21">
        <f t="shared" si="549"/>
        <v>0</v>
      </c>
      <c r="I1459" s="21">
        <f t="shared" si="549"/>
        <v>910</v>
      </c>
      <c r="J1459" s="21">
        <f t="shared" si="549"/>
        <v>0</v>
      </c>
      <c r="K1459" s="21">
        <f t="shared" si="549"/>
        <v>15</v>
      </c>
      <c r="L1459" s="21">
        <f t="shared" si="549"/>
        <v>0</v>
      </c>
      <c r="M1459" s="9"/>
    </row>
    <row r="1460" spans="1:13" ht="15" customHeight="1">
      <c r="A1460" s="9"/>
      <c r="B1460" s="49"/>
      <c r="C1460" s="97"/>
      <c r="D1460" s="18" t="s">
        <v>23</v>
      </c>
      <c r="E1460" s="9">
        <v>0</v>
      </c>
      <c r="F1460" s="9"/>
      <c r="G1460" s="9"/>
      <c r="H1460" s="9"/>
      <c r="I1460" s="9"/>
      <c r="J1460" s="9"/>
      <c r="K1460" s="9"/>
      <c r="L1460" s="9"/>
      <c r="M1460" s="9"/>
    </row>
    <row r="1461" spans="1:13" ht="45.75" customHeight="1">
      <c r="A1461" s="9"/>
      <c r="B1461" s="49"/>
      <c r="C1461" s="97"/>
      <c r="D1461" s="18" t="s">
        <v>24</v>
      </c>
      <c r="E1461" s="9">
        <v>925</v>
      </c>
      <c r="F1461" s="9">
        <v>0</v>
      </c>
      <c r="G1461" s="9">
        <v>0</v>
      </c>
      <c r="H1461" s="9">
        <v>0</v>
      </c>
      <c r="I1461" s="9">
        <v>910</v>
      </c>
      <c r="J1461" s="9">
        <v>0</v>
      </c>
      <c r="K1461" s="9">
        <v>15</v>
      </c>
      <c r="L1461" s="9">
        <v>0</v>
      </c>
      <c r="M1461" s="9"/>
    </row>
    <row r="1462" spans="1:13" ht="44.25" customHeight="1">
      <c r="A1462" s="9"/>
      <c r="B1462" s="49"/>
      <c r="C1462" s="97"/>
      <c r="D1462" s="18" t="s">
        <v>25</v>
      </c>
      <c r="E1462" s="9">
        <f>G1462+I1462+K1462</f>
        <v>925</v>
      </c>
      <c r="F1462" s="9">
        <f>H1462+J1462+L1462</f>
        <v>0</v>
      </c>
      <c r="G1462" s="9">
        <v>0</v>
      </c>
      <c r="H1462" s="9">
        <v>0</v>
      </c>
      <c r="I1462" s="9">
        <v>910</v>
      </c>
      <c r="J1462" s="9">
        <v>0</v>
      </c>
      <c r="K1462" s="9">
        <v>15</v>
      </c>
      <c r="L1462" s="9">
        <v>0</v>
      </c>
      <c r="M1462" s="247"/>
    </row>
    <row r="1463" spans="1:13" ht="36" customHeight="1">
      <c r="A1463" s="9" t="s">
        <v>96</v>
      </c>
      <c r="B1463" s="205" t="s">
        <v>710</v>
      </c>
      <c r="C1463" s="205" t="s">
        <v>587</v>
      </c>
      <c r="D1463" s="15" t="s">
        <v>22</v>
      </c>
      <c r="E1463" s="21">
        <f>SUM(E1464:E1466)</f>
        <v>31100</v>
      </c>
      <c r="F1463" s="21">
        <f aca="true" t="shared" si="550" ref="F1463:L1463">SUM(F1464:F1466)</f>
        <v>4320.3</v>
      </c>
      <c r="G1463" s="21">
        <f t="shared" si="550"/>
        <v>0</v>
      </c>
      <c r="H1463" s="21">
        <f t="shared" si="550"/>
        <v>0</v>
      </c>
      <c r="I1463" s="21">
        <f t="shared" si="550"/>
        <v>31100</v>
      </c>
      <c r="J1463" s="21">
        <f t="shared" si="550"/>
        <v>4320.3</v>
      </c>
      <c r="K1463" s="21">
        <f t="shared" si="550"/>
        <v>0</v>
      </c>
      <c r="L1463" s="21">
        <f t="shared" si="550"/>
        <v>0</v>
      </c>
      <c r="M1463" s="247"/>
    </row>
    <row r="1464" spans="1:13" ht="48.75" customHeight="1">
      <c r="A1464" s="9"/>
      <c r="B1464" s="205"/>
      <c r="C1464" s="205"/>
      <c r="D1464" s="18" t="s">
        <v>23</v>
      </c>
      <c r="E1464" s="9">
        <v>180</v>
      </c>
      <c r="F1464" s="9">
        <v>0</v>
      </c>
      <c r="G1464" s="9">
        <v>0</v>
      </c>
      <c r="H1464" s="9">
        <v>0</v>
      </c>
      <c r="I1464" s="9">
        <v>180</v>
      </c>
      <c r="J1464" s="9">
        <v>0</v>
      </c>
      <c r="K1464" s="9">
        <v>0</v>
      </c>
      <c r="L1464" s="9">
        <v>0</v>
      </c>
      <c r="M1464" s="247"/>
    </row>
    <row r="1465" spans="1:13" ht="54" customHeight="1">
      <c r="A1465" s="9"/>
      <c r="B1465" s="205"/>
      <c r="C1465" s="205"/>
      <c r="D1465" s="18" t="s">
        <v>24</v>
      </c>
      <c r="E1465" s="9">
        <v>15470</v>
      </c>
      <c r="F1465" s="9">
        <v>4320.3</v>
      </c>
      <c r="G1465" s="9">
        <v>0</v>
      </c>
      <c r="H1465" s="9">
        <v>0</v>
      </c>
      <c r="I1465" s="9">
        <v>15470</v>
      </c>
      <c r="J1465" s="9">
        <v>4320.3</v>
      </c>
      <c r="K1465" s="9">
        <v>0</v>
      </c>
      <c r="L1465" s="9">
        <v>0</v>
      </c>
      <c r="M1465" s="247"/>
    </row>
    <row r="1466" spans="1:13" ht="63" customHeight="1">
      <c r="A1466" s="49"/>
      <c r="B1466" s="205"/>
      <c r="C1466" s="205"/>
      <c r="D1466" s="18" t="s">
        <v>25</v>
      </c>
      <c r="E1466" s="9">
        <f>G1466+I1466+K1466</f>
        <v>15450</v>
      </c>
      <c r="F1466" s="9">
        <f>H1466+J1466+L1466</f>
        <v>0</v>
      </c>
      <c r="G1466" s="9"/>
      <c r="H1466" s="9"/>
      <c r="I1466" s="9">
        <v>15450</v>
      </c>
      <c r="J1466" s="9">
        <v>0</v>
      </c>
      <c r="K1466" s="9"/>
      <c r="L1466" s="9"/>
      <c r="M1466" s="247"/>
    </row>
    <row r="1467" spans="1:13" ht="15" customHeight="1">
      <c r="A1467" s="7" t="s">
        <v>711</v>
      </c>
      <c r="B1467" s="7"/>
      <c r="C1467" s="7"/>
      <c r="D1467" s="7"/>
      <c r="E1467" s="7"/>
      <c r="F1467" s="7"/>
      <c r="G1467" s="7"/>
      <c r="H1467" s="7"/>
      <c r="I1467" s="7"/>
      <c r="J1467" s="7"/>
      <c r="K1467" s="7"/>
      <c r="L1467" s="7"/>
      <c r="M1467" s="7"/>
    </row>
    <row r="1468" spans="1:13" ht="27.75" customHeight="1">
      <c r="A1468" s="225"/>
      <c r="B1468" s="205"/>
      <c r="C1468" s="205" t="s">
        <v>712</v>
      </c>
      <c r="D1468" s="15" t="s">
        <v>122</v>
      </c>
      <c r="E1468" s="7">
        <f>SUM(E1469:E1471)</f>
        <v>550</v>
      </c>
      <c r="F1468" s="7">
        <f aca="true" t="shared" si="551" ref="F1468:L1468">SUM(F1469:F1471)</f>
        <v>2100</v>
      </c>
      <c r="G1468" s="7">
        <f t="shared" si="551"/>
        <v>0</v>
      </c>
      <c r="H1468" s="7">
        <f t="shared" si="551"/>
        <v>1900</v>
      </c>
      <c r="I1468" s="7">
        <f t="shared" si="551"/>
        <v>550</v>
      </c>
      <c r="J1468" s="7">
        <f t="shared" si="551"/>
        <v>200</v>
      </c>
      <c r="K1468" s="7">
        <f t="shared" si="551"/>
        <v>0</v>
      </c>
      <c r="L1468" s="7">
        <f t="shared" si="551"/>
        <v>0</v>
      </c>
      <c r="M1468" s="83"/>
    </row>
    <row r="1469" spans="1:13" ht="27.75" customHeight="1">
      <c r="A1469" s="225"/>
      <c r="B1469" s="205"/>
      <c r="C1469" s="205"/>
      <c r="D1469" s="18" t="s">
        <v>23</v>
      </c>
      <c r="E1469" s="7">
        <f>G1469+I1469+K1469</f>
        <v>150</v>
      </c>
      <c r="F1469" s="7">
        <f>H1469+J1469+L1469</f>
        <v>0</v>
      </c>
      <c r="G1469" s="7">
        <f>G1473+G1477</f>
        <v>0</v>
      </c>
      <c r="H1469" s="7">
        <f aca="true" t="shared" si="552" ref="H1469:L1469">H1473+H1477</f>
        <v>0</v>
      </c>
      <c r="I1469" s="7">
        <f t="shared" si="552"/>
        <v>150</v>
      </c>
      <c r="J1469" s="7">
        <f t="shared" si="552"/>
        <v>0</v>
      </c>
      <c r="K1469" s="7">
        <f t="shared" si="552"/>
        <v>0</v>
      </c>
      <c r="L1469" s="7">
        <f t="shared" si="552"/>
        <v>0</v>
      </c>
      <c r="M1469" s="83"/>
    </row>
    <row r="1470" spans="1:13" ht="27" customHeight="1">
      <c r="A1470" s="225"/>
      <c r="B1470" s="205"/>
      <c r="C1470" s="205"/>
      <c r="D1470" s="18" t="s">
        <v>24</v>
      </c>
      <c r="E1470" s="7">
        <f aca="true" t="shared" si="553" ref="E1470:F1471">G1470+I1470+K1470</f>
        <v>200</v>
      </c>
      <c r="F1470" s="7">
        <f t="shared" si="553"/>
        <v>2000</v>
      </c>
      <c r="G1470" s="7">
        <f aca="true" t="shared" si="554" ref="G1470:L1471">G1474+G1478</f>
        <v>0</v>
      </c>
      <c r="H1470" s="7">
        <f t="shared" si="554"/>
        <v>1900</v>
      </c>
      <c r="I1470" s="7">
        <f t="shared" si="554"/>
        <v>200</v>
      </c>
      <c r="J1470" s="7">
        <f t="shared" si="554"/>
        <v>100</v>
      </c>
      <c r="K1470" s="7">
        <f t="shared" si="554"/>
        <v>0</v>
      </c>
      <c r="L1470" s="7">
        <f t="shared" si="554"/>
        <v>0</v>
      </c>
      <c r="M1470" s="83"/>
    </row>
    <row r="1471" spans="1:13" ht="33" customHeight="1">
      <c r="A1471" s="225"/>
      <c r="B1471" s="205"/>
      <c r="C1471" s="205"/>
      <c r="D1471" s="18" t="s">
        <v>25</v>
      </c>
      <c r="E1471" s="7">
        <f t="shared" si="553"/>
        <v>200</v>
      </c>
      <c r="F1471" s="7">
        <f t="shared" si="553"/>
        <v>100</v>
      </c>
      <c r="G1471" s="7">
        <f t="shared" si="554"/>
        <v>0</v>
      </c>
      <c r="H1471" s="7">
        <f t="shared" si="554"/>
        <v>0</v>
      </c>
      <c r="I1471" s="7">
        <f t="shared" si="554"/>
        <v>200</v>
      </c>
      <c r="J1471" s="7">
        <f t="shared" si="554"/>
        <v>100</v>
      </c>
      <c r="K1471" s="7">
        <f t="shared" si="554"/>
        <v>0</v>
      </c>
      <c r="L1471" s="7">
        <f t="shared" si="554"/>
        <v>0</v>
      </c>
      <c r="M1471" s="83"/>
    </row>
    <row r="1472" spans="1:13" ht="29.25" customHeight="1">
      <c r="A1472" s="225"/>
      <c r="B1472" s="205" t="s">
        <v>713</v>
      </c>
      <c r="C1472" s="205" t="s">
        <v>712</v>
      </c>
      <c r="D1472" s="15" t="s">
        <v>22</v>
      </c>
      <c r="E1472" s="21">
        <f>SUM(E1473:E1475)</f>
        <v>400</v>
      </c>
      <c r="F1472" s="21">
        <f aca="true" t="shared" si="555" ref="F1472:L1472">SUM(F1473:F1475)</f>
        <v>0</v>
      </c>
      <c r="G1472" s="21">
        <f t="shared" si="555"/>
        <v>0</v>
      </c>
      <c r="H1472" s="21">
        <f t="shared" si="555"/>
        <v>0</v>
      </c>
      <c r="I1472" s="21">
        <f t="shared" si="555"/>
        <v>400</v>
      </c>
      <c r="J1472" s="21">
        <f t="shared" si="555"/>
        <v>0</v>
      </c>
      <c r="K1472" s="21">
        <f t="shared" si="555"/>
        <v>0</v>
      </c>
      <c r="L1472" s="21">
        <f t="shared" si="555"/>
        <v>0</v>
      </c>
      <c r="M1472" s="83"/>
    </row>
    <row r="1473" spans="1:13" ht="24" customHeight="1">
      <c r="A1473" s="225"/>
      <c r="B1473" s="205"/>
      <c r="C1473" s="205"/>
      <c r="D1473" s="18" t="s">
        <v>23</v>
      </c>
      <c r="E1473" s="9">
        <f>G1473+I1473+K1473</f>
        <v>100</v>
      </c>
      <c r="F1473" s="9">
        <v>0</v>
      </c>
      <c r="G1473" s="9">
        <v>0</v>
      </c>
      <c r="H1473" s="9">
        <v>0</v>
      </c>
      <c r="I1473" s="9">
        <v>100</v>
      </c>
      <c r="J1473" s="9">
        <v>0</v>
      </c>
      <c r="K1473" s="9">
        <v>0</v>
      </c>
      <c r="L1473" s="9">
        <v>0</v>
      </c>
      <c r="M1473" s="83"/>
    </row>
    <row r="1474" spans="1:13" ht="24" customHeight="1">
      <c r="A1474" s="225"/>
      <c r="B1474" s="205"/>
      <c r="C1474" s="205"/>
      <c r="D1474" s="18" t="s">
        <v>24</v>
      </c>
      <c r="E1474" s="9">
        <f>G1474+I1474+K1474</f>
        <v>150</v>
      </c>
      <c r="F1474" s="9">
        <f>H1474+J1474+L1474</f>
        <v>0</v>
      </c>
      <c r="G1474" s="9">
        <v>0</v>
      </c>
      <c r="H1474" s="9"/>
      <c r="I1474" s="9">
        <v>150</v>
      </c>
      <c r="J1474" s="9">
        <v>0</v>
      </c>
      <c r="K1474" s="9">
        <v>0</v>
      </c>
      <c r="L1474" s="9">
        <v>0</v>
      </c>
      <c r="M1474" s="83"/>
    </row>
    <row r="1475" spans="1:13" ht="33" customHeight="1">
      <c r="A1475" s="225"/>
      <c r="B1475" s="205"/>
      <c r="C1475" s="205"/>
      <c r="D1475" s="18" t="s">
        <v>25</v>
      </c>
      <c r="E1475" s="9">
        <f>G1475+I1475+K1475</f>
        <v>150</v>
      </c>
      <c r="F1475" s="9">
        <f>H1475+J1475+L1475</f>
        <v>0</v>
      </c>
      <c r="G1475" s="9"/>
      <c r="H1475" s="9"/>
      <c r="I1475" s="9">
        <v>150</v>
      </c>
      <c r="J1475" s="9">
        <v>0</v>
      </c>
      <c r="K1475" s="9"/>
      <c r="L1475" s="9"/>
      <c r="M1475" s="83"/>
    </row>
    <row r="1476" spans="1:13" s="221" customFormat="1" ht="39" customHeight="1">
      <c r="A1476" s="9" t="s">
        <v>714</v>
      </c>
      <c r="B1476" s="205" t="s">
        <v>715</v>
      </c>
      <c r="C1476" s="205" t="s">
        <v>712</v>
      </c>
      <c r="D1476" s="15" t="s">
        <v>22</v>
      </c>
      <c r="E1476" s="21">
        <f>SUM(E1477:E1479)</f>
        <v>150</v>
      </c>
      <c r="F1476" s="21">
        <f aca="true" t="shared" si="556" ref="F1476:L1476">SUM(F1477:F1479)</f>
        <v>2100</v>
      </c>
      <c r="G1476" s="21">
        <f t="shared" si="556"/>
        <v>0</v>
      </c>
      <c r="H1476" s="21">
        <f t="shared" si="556"/>
        <v>1900</v>
      </c>
      <c r="I1476" s="21">
        <f t="shared" si="556"/>
        <v>150</v>
      </c>
      <c r="J1476" s="21">
        <f t="shared" si="556"/>
        <v>200</v>
      </c>
      <c r="K1476" s="21">
        <f t="shared" si="556"/>
        <v>0</v>
      </c>
      <c r="L1476" s="21">
        <f t="shared" si="556"/>
        <v>0</v>
      </c>
      <c r="M1476" s="9"/>
    </row>
    <row r="1477" spans="1:13" ht="30" customHeight="1">
      <c r="A1477" s="9"/>
      <c r="B1477" s="205"/>
      <c r="C1477" s="205"/>
      <c r="D1477" s="18" t="s">
        <v>23</v>
      </c>
      <c r="E1477" s="9">
        <v>50</v>
      </c>
      <c r="F1477" s="9">
        <v>0</v>
      </c>
      <c r="G1477" s="9">
        <v>0</v>
      </c>
      <c r="H1477" s="9">
        <v>0</v>
      </c>
      <c r="I1477" s="9">
        <v>50</v>
      </c>
      <c r="J1477" s="9">
        <v>0</v>
      </c>
      <c r="K1477" s="9">
        <v>0</v>
      </c>
      <c r="L1477" s="9">
        <v>0</v>
      </c>
      <c r="M1477" s="9"/>
    </row>
    <row r="1478" spans="1:13" ht="48" customHeight="1">
      <c r="A1478" s="9"/>
      <c r="B1478" s="205"/>
      <c r="C1478" s="205"/>
      <c r="D1478" s="18" t="s">
        <v>24</v>
      </c>
      <c r="E1478" s="9">
        <v>50</v>
      </c>
      <c r="F1478" s="9">
        <v>2000</v>
      </c>
      <c r="G1478" s="9">
        <v>0</v>
      </c>
      <c r="H1478" s="9">
        <v>1900</v>
      </c>
      <c r="I1478" s="9">
        <v>50</v>
      </c>
      <c r="J1478" s="9">
        <v>100</v>
      </c>
      <c r="K1478" s="9">
        <v>0</v>
      </c>
      <c r="L1478" s="9">
        <v>0</v>
      </c>
      <c r="M1478" s="9"/>
    </row>
    <row r="1479" spans="1:13" ht="53.25" customHeight="1">
      <c r="A1479" s="49"/>
      <c r="B1479" s="205"/>
      <c r="C1479" s="205"/>
      <c r="D1479" s="18" t="s">
        <v>25</v>
      </c>
      <c r="E1479" s="9">
        <f>G1479+I1479+K1479</f>
        <v>50</v>
      </c>
      <c r="F1479" s="9">
        <f>H1479+J1479+L1479</f>
        <v>100</v>
      </c>
      <c r="G1479" s="9"/>
      <c r="H1479" s="9"/>
      <c r="I1479" s="9">
        <v>50</v>
      </c>
      <c r="J1479" s="9">
        <v>100</v>
      </c>
      <c r="K1479" s="9"/>
      <c r="L1479" s="9"/>
      <c r="M1479" s="97"/>
    </row>
    <row r="1480" spans="1:13" ht="36.75" customHeight="1">
      <c r="A1480" s="7" t="s">
        <v>716</v>
      </c>
      <c r="B1480" s="7"/>
      <c r="C1480" s="7"/>
      <c r="D1480" s="7"/>
      <c r="E1480" s="7"/>
      <c r="F1480" s="7"/>
      <c r="G1480" s="7"/>
      <c r="H1480" s="7"/>
      <c r="I1480" s="7"/>
      <c r="J1480" s="7"/>
      <c r="K1480" s="7"/>
      <c r="L1480" s="7"/>
      <c r="M1480" s="7"/>
    </row>
    <row r="1481" spans="1:13" ht="30" customHeight="1">
      <c r="A1481" s="9"/>
      <c r="B1481" s="9"/>
      <c r="C1481" s="9"/>
      <c r="D1481" s="15" t="s">
        <v>22</v>
      </c>
      <c r="E1481" s="21">
        <f>SUM(E1482:E1484)</f>
        <v>761</v>
      </c>
      <c r="F1481" s="21">
        <f aca="true" t="shared" si="557" ref="F1481:L1481">SUM(F1482:F1484)</f>
        <v>489.5</v>
      </c>
      <c r="G1481" s="21">
        <f t="shared" si="557"/>
        <v>0</v>
      </c>
      <c r="H1481" s="21">
        <f t="shared" si="557"/>
        <v>0</v>
      </c>
      <c r="I1481" s="21">
        <f t="shared" si="557"/>
        <v>726</v>
      </c>
      <c r="J1481" s="21">
        <f t="shared" si="557"/>
        <v>484.5</v>
      </c>
      <c r="K1481" s="21">
        <f t="shared" si="557"/>
        <v>35</v>
      </c>
      <c r="L1481" s="21">
        <f t="shared" si="557"/>
        <v>5</v>
      </c>
      <c r="M1481" s="248"/>
    </row>
    <row r="1482" spans="1:13" ht="27.75" customHeight="1">
      <c r="A1482" s="9"/>
      <c r="B1482" s="9"/>
      <c r="C1482" s="9"/>
      <c r="D1482" s="18" t="s">
        <v>23</v>
      </c>
      <c r="E1482" s="21">
        <f aca="true" t="shared" si="558" ref="E1482:E1483">G1482+I1482+K1482</f>
        <v>550</v>
      </c>
      <c r="F1482" s="21">
        <f aca="true" t="shared" si="559" ref="F1482:F1483">H1482+J1482+L1482</f>
        <v>162.8</v>
      </c>
      <c r="G1482" s="9">
        <f aca="true" t="shared" si="560" ref="G1482:L1483">SUM(G1486+G1489+G1492+G1496+G1500+G1504+G1508+G1511)</f>
        <v>0</v>
      </c>
      <c r="H1482" s="9">
        <f t="shared" si="560"/>
        <v>0</v>
      </c>
      <c r="I1482" s="9">
        <f t="shared" si="560"/>
        <v>545</v>
      </c>
      <c r="J1482" s="9">
        <f t="shared" si="560"/>
        <v>157.8</v>
      </c>
      <c r="K1482" s="9">
        <f t="shared" si="560"/>
        <v>5</v>
      </c>
      <c r="L1482" s="9">
        <f t="shared" si="560"/>
        <v>5</v>
      </c>
      <c r="M1482" s="97"/>
    </row>
    <row r="1483" spans="1:13" ht="29.25" customHeight="1">
      <c r="A1483" s="9"/>
      <c r="B1483" s="9"/>
      <c r="C1483" s="9"/>
      <c r="D1483" s="18" t="s">
        <v>24</v>
      </c>
      <c r="E1483" s="21">
        <f t="shared" si="558"/>
        <v>41</v>
      </c>
      <c r="F1483" s="21">
        <f t="shared" si="559"/>
        <v>206.4</v>
      </c>
      <c r="G1483" s="9">
        <f t="shared" si="560"/>
        <v>0</v>
      </c>
      <c r="H1483" s="9">
        <f t="shared" si="560"/>
        <v>0</v>
      </c>
      <c r="I1483" s="9">
        <f t="shared" si="560"/>
        <v>41</v>
      </c>
      <c r="J1483" s="9">
        <f t="shared" si="560"/>
        <v>206.4</v>
      </c>
      <c r="K1483" s="9">
        <f t="shared" si="560"/>
        <v>0</v>
      </c>
      <c r="L1483" s="9">
        <f t="shared" si="560"/>
        <v>0</v>
      </c>
      <c r="M1483" s="97"/>
    </row>
    <row r="1484" spans="1:13" ht="29.25" customHeight="1">
      <c r="A1484" s="65"/>
      <c r="B1484" s="9"/>
      <c r="C1484" s="9"/>
      <c r="D1484" s="18" t="s">
        <v>25</v>
      </c>
      <c r="E1484" s="249">
        <f>G1484+I1484+K1484</f>
        <v>170</v>
      </c>
      <c r="F1484" s="249">
        <f>H1484+J1484+L1484</f>
        <v>120.3</v>
      </c>
      <c r="G1484" s="149">
        <f>G1494+G1498+G1502+G1506+G1514</f>
        <v>0</v>
      </c>
      <c r="H1484" s="149">
        <f aca="true" t="shared" si="561" ref="H1484:L1484">H1494+H1498+H1502+H1506+H1514</f>
        <v>0</v>
      </c>
      <c r="I1484" s="149">
        <f t="shared" si="561"/>
        <v>140</v>
      </c>
      <c r="J1484" s="149">
        <f t="shared" si="561"/>
        <v>120.3</v>
      </c>
      <c r="K1484" s="149">
        <f t="shared" si="561"/>
        <v>30</v>
      </c>
      <c r="L1484" s="149">
        <f t="shared" si="561"/>
        <v>0</v>
      </c>
      <c r="M1484" s="97"/>
    </row>
    <row r="1485" spans="1:13" s="221" customFormat="1" ht="29.25" customHeight="1">
      <c r="A1485" s="9" t="s">
        <v>717</v>
      </c>
      <c r="B1485" s="72" t="s">
        <v>718</v>
      </c>
      <c r="C1485" s="9" t="s">
        <v>712</v>
      </c>
      <c r="D1485" s="15" t="s">
        <v>22</v>
      </c>
      <c r="E1485" s="21">
        <f>G1485+I1485+K1485</f>
        <v>250</v>
      </c>
      <c r="F1485" s="21">
        <f>H1485+J1485+L1485</f>
        <v>306.7</v>
      </c>
      <c r="G1485" s="21">
        <f>G1486+G1487</f>
        <v>0</v>
      </c>
      <c r="H1485" s="21">
        <f aca="true" t="shared" si="562" ref="H1485:L1485">H1486+H1487</f>
        <v>0</v>
      </c>
      <c r="I1485" s="21">
        <f t="shared" si="562"/>
        <v>250</v>
      </c>
      <c r="J1485" s="21">
        <f t="shared" si="562"/>
        <v>306.7</v>
      </c>
      <c r="K1485" s="21">
        <f t="shared" si="562"/>
        <v>0</v>
      </c>
      <c r="L1485" s="21">
        <f t="shared" si="562"/>
        <v>0</v>
      </c>
      <c r="M1485" s="248"/>
    </row>
    <row r="1486" spans="1:13" ht="29.25" customHeight="1">
      <c r="A1486" s="9"/>
      <c r="B1486" s="72"/>
      <c r="C1486" s="9"/>
      <c r="D1486" s="18" t="s">
        <v>23</v>
      </c>
      <c r="E1486" s="9">
        <v>250</v>
      </c>
      <c r="F1486" s="9">
        <v>107.8</v>
      </c>
      <c r="G1486" s="9">
        <v>0</v>
      </c>
      <c r="H1486" s="9">
        <v>0</v>
      </c>
      <c r="I1486" s="9">
        <v>250</v>
      </c>
      <c r="J1486" s="9">
        <v>107.8</v>
      </c>
      <c r="K1486" s="9">
        <v>0</v>
      </c>
      <c r="L1486" s="9">
        <v>0</v>
      </c>
      <c r="M1486" s="97"/>
    </row>
    <row r="1487" spans="1:13" ht="82.5" customHeight="1">
      <c r="A1487" s="9"/>
      <c r="B1487" s="72"/>
      <c r="C1487" s="9"/>
      <c r="D1487" s="18" t="s">
        <v>24</v>
      </c>
      <c r="E1487" s="9">
        <v>0</v>
      </c>
      <c r="F1487" s="9">
        <v>198.9</v>
      </c>
      <c r="G1487" s="9">
        <v>0</v>
      </c>
      <c r="H1487" s="9">
        <v>0</v>
      </c>
      <c r="I1487" s="9">
        <v>0</v>
      </c>
      <c r="J1487" s="9">
        <v>198.9</v>
      </c>
      <c r="K1487" s="9">
        <v>0</v>
      </c>
      <c r="L1487" s="9">
        <v>0</v>
      </c>
      <c r="M1487" s="97"/>
    </row>
    <row r="1488" spans="1:13" ht="15" customHeight="1">
      <c r="A1488" s="9" t="s">
        <v>719</v>
      </c>
      <c r="B1488" s="72" t="s">
        <v>720</v>
      </c>
      <c r="C1488" s="9" t="s">
        <v>712</v>
      </c>
      <c r="D1488" s="67" t="s">
        <v>22</v>
      </c>
      <c r="E1488" s="9">
        <f>G1488+I1488+K1488</f>
        <v>250</v>
      </c>
      <c r="F1488" s="9">
        <f>H1488+J1488+L1488</f>
        <v>0</v>
      </c>
      <c r="G1488" s="9">
        <f>G1489+G1490</f>
        <v>0</v>
      </c>
      <c r="H1488" s="9">
        <f aca="true" t="shared" si="563" ref="H1488:L1488">H1489+H1490</f>
        <v>0</v>
      </c>
      <c r="I1488" s="9">
        <f t="shared" si="563"/>
        <v>250</v>
      </c>
      <c r="J1488" s="9">
        <f t="shared" si="563"/>
        <v>0</v>
      </c>
      <c r="K1488" s="9">
        <f t="shared" si="563"/>
        <v>0</v>
      </c>
      <c r="L1488" s="9">
        <f t="shared" si="563"/>
        <v>0</v>
      </c>
      <c r="M1488" s="97"/>
    </row>
    <row r="1489" spans="1:13" ht="15" customHeight="1">
      <c r="A1489" s="9"/>
      <c r="B1489" s="72"/>
      <c r="C1489" s="9"/>
      <c r="D1489" s="18" t="s">
        <v>23</v>
      </c>
      <c r="E1489" s="9">
        <v>250</v>
      </c>
      <c r="F1489" s="9">
        <v>0</v>
      </c>
      <c r="G1489" s="9">
        <v>0</v>
      </c>
      <c r="H1489" s="9">
        <v>0</v>
      </c>
      <c r="I1489" s="9">
        <v>250</v>
      </c>
      <c r="J1489" s="9">
        <v>0</v>
      </c>
      <c r="K1489" s="9">
        <v>0</v>
      </c>
      <c r="L1489" s="9">
        <v>0</v>
      </c>
      <c r="M1489" s="97"/>
    </row>
    <row r="1490" spans="1:13" ht="87" customHeight="1">
      <c r="A1490" s="9"/>
      <c r="B1490" s="72"/>
      <c r="C1490" s="9"/>
      <c r="D1490" s="18" t="s">
        <v>24</v>
      </c>
      <c r="E1490" s="9">
        <v>0</v>
      </c>
      <c r="F1490" s="9">
        <v>0</v>
      </c>
      <c r="G1490" s="9">
        <v>0</v>
      </c>
      <c r="H1490" s="9">
        <v>0</v>
      </c>
      <c r="I1490" s="9">
        <v>0</v>
      </c>
      <c r="J1490" s="9">
        <v>0</v>
      </c>
      <c r="K1490" s="9">
        <v>0</v>
      </c>
      <c r="L1490" s="9">
        <v>0</v>
      </c>
      <c r="M1490" s="97"/>
    </row>
    <row r="1491" spans="1:13" ht="33" customHeight="1">
      <c r="A1491" s="28" t="s">
        <v>721</v>
      </c>
      <c r="B1491" s="9" t="s">
        <v>722</v>
      </c>
      <c r="C1491" s="9" t="s">
        <v>346</v>
      </c>
      <c r="D1491" s="67" t="s">
        <v>22</v>
      </c>
      <c r="E1491" s="9">
        <f>SUM(E1492:E1494)</f>
        <v>55</v>
      </c>
      <c r="F1491" s="9">
        <f aca="true" t="shared" si="564" ref="F1491:L1491">SUM(F1492:F1494)</f>
        <v>5</v>
      </c>
      <c r="G1491" s="9">
        <f t="shared" si="564"/>
        <v>0</v>
      </c>
      <c r="H1491" s="9">
        <f t="shared" si="564"/>
        <v>0</v>
      </c>
      <c r="I1491" s="9">
        <f t="shared" si="564"/>
        <v>20</v>
      </c>
      <c r="J1491" s="9">
        <f t="shared" si="564"/>
        <v>0</v>
      </c>
      <c r="K1491" s="9">
        <f t="shared" si="564"/>
        <v>35</v>
      </c>
      <c r="L1491" s="9">
        <f t="shared" si="564"/>
        <v>5</v>
      </c>
      <c r="M1491" s="28"/>
    </row>
    <row r="1492" spans="1:13" ht="27" customHeight="1">
      <c r="A1492" s="28"/>
      <c r="B1492" s="28"/>
      <c r="C1492" s="28"/>
      <c r="D1492" s="18" t="s">
        <v>23</v>
      </c>
      <c r="E1492" s="9">
        <f aca="true" t="shared" si="565" ref="E1492:F1493">SUM(G1492+I1492+K1492)</f>
        <v>5</v>
      </c>
      <c r="F1492" s="9">
        <f t="shared" si="565"/>
        <v>5</v>
      </c>
      <c r="G1492" s="9"/>
      <c r="H1492" s="9"/>
      <c r="I1492" s="9"/>
      <c r="J1492" s="19"/>
      <c r="K1492" s="19">
        <v>5</v>
      </c>
      <c r="L1492" s="9">
        <v>5</v>
      </c>
      <c r="M1492" s="28"/>
    </row>
    <row r="1493" spans="1:13" ht="40.5" customHeight="1">
      <c r="A1493" s="28"/>
      <c r="B1493" s="28"/>
      <c r="C1493" s="28"/>
      <c r="D1493" s="18" t="s">
        <v>24</v>
      </c>
      <c r="E1493" s="9">
        <f t="shared" si="565"/>
        <v>0</v>
      </c>
      <c r="F1493" s="9">
        <f t="shared" si="565"/>
        <v>0</v>
      </c>
      <c r="G1493" s="9"/>
      <c r="H1493" s="9"/>
      <c r="I1493" s="9"/>
      <c r="J1493" s="19"/>
      <c r="K1493" s="19"/>
      <c r="L1493" s="9"/>
      <c r="M1493" s="28"/>
    </row>
    <row r="1494" spans="1:13" s="44" customFormat="1" ht="45.75" customHeight="1">
      <c r="A1494" s="52"/>
      <c r="B1494" s="9"/>
      <c r="C1494" s="9"/>
      <c r="D1494" s="18" t="s">
        <v>25</v>
      </c>
      <c r="E1494" s="9">
        <f>G1494+I1494+K1494</f>
        <v>50</v>
      </c>
      <c r="F1494" s="9">
        <f>H1494+J1494+L1494</f>
        <v>0</v>
      </c>
      <c r="G1494" s="9"/>
      <c r="H1494" s="9"/>
      <c r="I1494" s="9">
        <v>20</v>
      </c>
      <c r="J1494" s="19"/>
      <c r="K1494" s="19">
        <v>30</v>
      </c>
      <c r="L1494" s="9"/>
      <c r="M1494" s="52"/>
    </row>
    <row r="1495" spans="1:13" ht="33" customHeight="1">
      <c r="A1495" s="28" t="s">
        <v>719</v>
      </c>
      <c r="B1495" s="9" t="s">
        <v>723</v>
      </c>
      <c r="C1495" s="9" t="s">
        <v>346</v>
      </c>
      <c r="D1495" s="67" t="s">
        <v>22</v>
      </c>
      <c r="E1495" s="9">
        <f>SUM(E1496:E1498)</f>
        <v>35</v>
      </c>
      <c r="F1495" s="9">
        <f aca="true" t="shared" si="566" ref="F1495:L1495">SUM(F1496:F1498)</f>
        <v>43</v>
      </c>
      <c r="G1495" s="9">
        <f t="shared" si="566"/>
        <v>0</v>
      </c>
      <c r="H1495" s="9">
        <f t="shared" si="566"/>
        <v>0</v>
      </c>
      <c r="I1495" s="9">
        <f t="shared" si="566"/>
        <v>35</v>
      </c>
      <c r="J1495" s="9">
        <f t="shared" si="566"/>
        <v>43</v>
      </c>
      <c r="K1495" s="9">
        <f t="shared" si="566"/>
        <v>0</v>
      </c>
      <c r="L1495" s="9">
        <f t="shared" si="566"/>
        <v>0</v>
      </c>
      <c r="M1495" s="28"/>
    </row>
    <row r="1496" spans="1:13" ht="33" customHeight="1">
      <c r="A1496" s="28"/>
      <c r="B1496" s="28"/>
      <c r="C1496" s="28"/>
      <c r="D1496" s="18" t="s">
        <v>23</v>
      </c>
      <c r="E1496" s="9">
        <f>SUM(G1496+I1496+K1496)</f>
        <v>5</v>
      </c>
      <c r="F1496" s="9">
        <f>SUM(H1496+J1496+L1496)</f>
        <v>0</v>
      </c>
      <c r="G1496" s="9">
        <v>0</v>
      </c>
      <c r="H1496" s="9">
        <v>0</v>
      </c>
      <c r="I1496" s="19">
        <v>5</v>
      </c>
      <c r="J1496" s="19">
        <v>0</v>
      </c>
      <c r="K1496" s="19">
        <v>0</v>
      </c>
      <c r="L1496" s="9">
        <v>0</v>
      </c>
      <c r="M1496" s="28"/>
    </row>
    <row r="1497" spans="1:13" ht="33" customHeight="1">
      <c r="A1497" s="28"/>
      <c r="B1497" s="28"/>
      <c r="C1497" s="28"/>
      <c r="D1497" s="63" t="s">
        <v>24</v>
      </c>
      <c r="E1497" s="28">
        <f>SUM(G1497+I1497+K1497)</f>
        <v>10</v>
      </c>
      <c r="F1497" s="28">
        <v>0</v>
      </c>
      <c r="G1497" s="28">
        <v>0</v>
      </c>
      <c r="H1497" s="28">
        <v>0</v>
      </c>
      <c r="I1497" s="40">
        <v>10</v>
      </c>
      <c r="J1497" s="40">
        <v>0</v>
      </c>
      <c r="K1497" s="40">
        <v>0</v>
      </c>
      <c r="L1497" s="28">
        <v>0</v>
      </c>
      <c r="M1497" s="28"/>
    </row>
    <row r="1498" spans="1:13" s="44" customFormat="1" ht="33" customHeight="1">
      <c r="A1498" s="52"/>
      <c r="B1498" s="9"/>
      <c r="C1498" s="9"/>
      <c r="D1498" s="63" t="s">
        <v>25</v>
      </c>
      <c r="E1498" s="28">
        <f>G1498+I1498+K1498</f>
        <v>20</v>
      </c>
      <c r="F1498" s="28">
        <f>H1498+J1498+L1498</f>
        <v>43</v>
      </c>
      <c r="G1498" s="28"/>
      <c r="H1498" s="28"/>
      <c r="I1498" s="40">
        <v>20</v>
      </c>
      <c r="J1498" s="40">
        <v>43</v>
      </c>
      <c r="K1498" s="40">
        <v>0</v>
      </c>
      <c r="L1498" s="28">
        <v>0</v>
      </c>
      <c r="M1498" s="52"/>
    </row>
    <row r="1499" spans="1:13" ht="33" customHeight="1">
      <c r="A1499" s="28"/>
      <c r="B1499" s="119" t="s">
        <v>724</v>
      </c>
      <c r="C1499" s="102" t="s">
        <v>254</v>
      </c>
      <c r="D1499" s="19" t="s">
        <v>241</v>
      </c>
      <c r="E1499" s="120">
        <f>SUM(E1500:E1502)</f>
        <v>45</v>
      </c>
      <c r="F1499" s="120">
        <f aca="true" t="shared" si="567" ref="F1499:L1499">SUM(F1500:F1502)</f>
        <v>114.8</v>
      </c>
      <c r="G1499" s="120">
        <f t="shared" si="567"/>
        <v>0</v>
      </c>
      <c r="H1499" s="120">
        <f t="shared" si="567"/>
        <v>0</v>
      </c>
      <c r="I1499" s="120">
        <f t="shared" si="567"/>
        <v>45</v>
      </c>
      <c r="J1499" s="120">
        <f t="shared" si="567"/>
        <v>114.8</v>
      </c>
      <c r="K1499" s="120">
        <f t="shared" si="567"/>
        <v>0</v>
      </c>
      <c r="L1499" s="120">
        <f t="shared" si="567"/>
        <v>0</v>
      </c>
      <c r="M1499" s="120" t="s">
        <v>725</v>
      </c>
    </row>
    <row r="1500" spans="1:13" ht="33" customHeight="1">
      <c r="A1500" s="28"/>
      <c r="B1500" s="119"/>
      <c r="C1500" s="102"/>
      <c r="D1500" s="19">
        <v>2013</v>
      </c>
      <c r="E1500" s="120">
        <v>10</v>
      </c>
      <c r="F1500" s="9">
        <v>45</v>
      </c>
      <c r="G1500" s="9"/>
      <c r="H1500" s="9"/>
      <c r="I1500" s="120">
        <v>10</v>
      </c>
      <c r="J1500" s="9">
        <v>45</v>
      </c>
      <c r="K1500" s="7"/>
      <c r="L1500" s="7"/>
      <c r="M1500" s="120"/>
    </row>
    <row r="1501" spans="1:13" ht="57" customHeight="1">
      <c r="A1501" s="28"/>
      <c r="B1501" s="119"/>
      <c r="C1501" s="102"/>
      <c r="D1501" s="19">
        <v>2014</v>
      </c>
      <c r="E1501" s="120">
        <v>10</v>
      </c>
      <c r="F1501" s="9">
        <v>0</v>
      </c>
      <c r="G1501" s="9"/>
      <c r="H1501" s="9"/>
      <c r="I1501" s="120">
        <v>10</v>
      </c>
      <c r="J1501" s="9">
        <v>0</v>
      </c>
      <c r="K1501" s="7"/>
      <c r="L1501" s="7"/>
      <c r="M1501" s="120"/>
    </row>
    <row r="1502" spans="1:13" s="44" customFormat="1" ht="39" customHeight="1">
      <c r="A1502" s="52"/>
      <c r="B1502" s="119"/>
      <c r="C1502" s="102"/>
      <c r="D1502" s="19" t="s">
        <v>25</v>
      </c>
      <c r="E1502" s="120">
        <f>G1502+I1502+K1502</f>
        <v>25</v>
      </c>
      <c r="F1502" s="120">
        <f>H1502+J1502+L1502</f>
        <v>69.8</v>
      </c>
      <c r="G1502" s="9"/>
      <c r="H1502" s="9"/>
      <c r="I1502" s="120">
        <v>25</v>
      </c>
      <c r="J1502" s="9">
        <v>69.8</v>
      </c>
      <c r="K1502" s="7"/>
      <c r="L1502" s="7"/>
      <c r="M1502" s="120"/>
    </row>
    <row r="1503" spans="1:13" ht="33" customHeight="1">
      <c r="A1503" s="9"/>
      <c r="B1503" s="120" t="s">
        <v>726</v>
      </c>
      <c r="C1503" s="98" t="s">
        <v>254</v>
      </c>
      <c r="D1503" s="19" t="s">
        <v>241</v>
      </c>
      <c r="E1503" s="120">
        <f>SUM(E1504:E1506)</f>
        <v>45</v>
      </c>
      <c r="F1503" s="120">
        <f aca="true" t="shared" si="568" ref="F1503:L1503">SUM(F1504:F1506)</f>
        <v>20</v>
      </c>
      <c r="G1503" s="120">
        <f t="shared" si="568"/>
        <v>0</v>
      </c>
      <c r="H1503" s="120">
        <f t="shared" si="568"/>
        <v>0</v>
      </c>
      <c r="I1503" s="120">
        <f t="shared" si="568"/>
        <v>45</v>
      </c>
      <c r="J1503" s="120">
        <f t="shared" si="568"/>
        <v>20</v>
      </c>
      <c r="K1503" s="120">
        <f t="shared" si="568"/>
        <v>0</v>
      </c>
      <c r="L1503" s="120">
        <f t="shared" si="568"/>
        <v>0</v>
      </c>
      <c r="M1503" s="120" t="s">
        <v>727</v>
      </c>
    </row>
    <row r="1504" spans="1:13" ht="33" customHeight="1">
      <c r="A1504" s="9"/>
      <c r="B1504" s="120"/>
      <c r="C1504" s="98"/>
      <c r="D1504" s="19">
        <v>2013</v>
      </c>
      <c r="E1504" s="120">
        <v>15</v>
      </c>
      <c r="F1504" s="9">
        <v>5</v>
      </c>
      <c r="G1504" s="9"/>
      <c r="H1504" s="9"/>
      <c r="I1504" s="120">
        <v>15</v>
      </c>
      <c r="J1504" s="9">
        <v>5</v>
      </c>
      <c r="K1504" s="7"/>
      <c r="L1504" s="7"/>
      <c r="M1504" s="120"/>
    </row>
    <row r="1505" spans="1:13" ht="22.5" customHeight="1">
      <c r="A1505" s="9"/>
      <c r="B1505" s="120"/>
      <c r="C1505" s="98"/>
      <c r="D1505" s="19">
        <v>2014</v>
      </c>
      <c r="E1505" s="120">
        <v>15</v>
      </c>
      <c r="F1505" s="9">
        <v>7.5</v>
      </c>
      <c r="G1505" s="9"/>
      <c r="H1505" s="9"/>
      <c r="I1505" s="120">
        <v>15</v>
      </c>
      <c r="J1505" s="9">
        <v>7.5</v>
      </c>
      <c r="K1505" s="7"/>
      <c r="L1505" s="7"/>
      <c r="M1505" s="120"/>
    </row>
    <row r="1506" spans="1:13" s="44" customFormat="1" ht="22.5" customHeight="1">
      <c r="A1506" s="9"/>
      <c r="B1506" s="120"/>
      <c r="C1506" s="98"/>
      <c r="D1506" s="19">
        <v>2015</v>
      </c>
      <c r="E1506" s="30">
        <f>G1506+I1506+K1506</f>
        <v>15</v>
      </c>
      <c r="F1506" s="30">
        <f>H1506+J1506+L1506</f>
        <v>7.5</v>
      </c>
      <c r="G1506" s="65"/>
      <c r="H1506" s="65"/>
      <c r="I1506" s="30">
        <v>15</v>
      </c>
      <c r="J1506" s="65">
        <v>7.5</v>
      </c>
      <c r="K1506" s="68"/>
      <c r="L1506" s="68"/>
      <c r="M1506" s="120"/>
    </row>
    <row r="1507" spans="1:13" ht="22.5" customHeight="1">
      <c r="A1507" s="9">
        <v>12</v>
      </c>
      <c r="B1507" s="200" t="s">
        <v>728</v>
      </c>
      <c r="C1507" s="19" t="s">
        <v>517</v>
      </c>
      <c r="D1507" s="19" t="s">
        <v>241</v>
      </c>
      <c r="E1507" s="65">
        <f>G1507+I1507+K1507</f>
        <v>5</v>
      </c>
      <c r="F1507" s="65">
        <f>H1507+J1507+L1507</f>
        <v>0</v>
      </c>
      <c r="G1507" s="65">
        <f aca="true" t="shared" si="569" ref="G1507:L1507">G1508+G1509</f>
        <v>0</v>
      </c>
      <c r="H1507" s="65">
        <f t="shared" si="569"/>
        <v>0</v>
      </c>
      <c r="I1507" s="65">
        <f t="shared" si="569"/>
        <v>5</v>
      </c>
      <c r="J1507" s="65">
        <f t="shared" si="569"/>
        <v>0</v>
      </c>
      <c r="K1507" s="65">
        <f t="shared" si="569"/>
        <v>0</v>
      </c>
      <c r="L1507" s="65">
        <f t="shared" si="569"/>
        <v>0</v>
      </c>
      <c r="M1507" s="9"/>
    </row>
    <row r="1508" spans="1:13" ht="22.5" customHeight="1">
      <c r="A1508" s="9"/>
      <c r="B1508" s="200"/>
      <c r="C1508" s="19"/>
      <c r="D1508" s="19">
        <v>2013</v>
      </c>
      <c r="E1508" s="9">
        <v>5</v>
      </c>
      <c r="F1508" s="9">
        <v>0</v>
      </c>
      <c r="G1508" s="9">
        <v>0</v>
      </c>
      <c r="H1508" s="9">
        <v>0</v>
      </c>
      <c r="I1508" s="9">
        <v>5</v>
      </c>
      <c r="J1508" s="9">
        <v>0</v>
      </c>
      <c r="K1508" s="9">
        <v>0</v>
      </c>
      <c r="L1508" s="9">
        <v>0</v>
      </c>
      <c r="M1508" s="9"/>
    </row>
    <row r="1509" spans="1:13" ht="33.75" customHeight="1">
      <c r="A1509" s="9"/>
      <c r="B1509" s="200"/>
      <c r="C1509" s="19"/>
      <c r="D1509" s="19">
        <v>2014</v>
      </c>
      <c r="E1509" s="9">
        <v>0</v>
      </c>
      <c r="F1509" s="9">
        <v>0</v>
      </c>
      <c r="G1509" s="9">
        <v>0</v>
      </c>
      <c r="H1509" s="9">
        <v>0</v>
      </c>
      <c r="I1509" s="9">
        <v>0</v>
      </c>
      <c r="J1509" s="9">
        <v>0</v>
      </c>
      <c r="K1509" s="9">
        <v>0</v>
      </c>
      <c r="L1509" s="9">
        <v>0</v>
      </c>
      <c r="M1509" s="9"/>
    </row>
    <row r="1510" spans="1:13" ht="39" customHeight="1">
      <c r="A1510" s="9"/>
      <c r="B1510" s="31" t="s">
        <v>729</v>
      </c>
      <c r="C1510" s="98" t="s">
        <v>259</v>
      </c>
      <c r="D1510" s="19" t="s">
        <v>241</v>
      </c>
      <c r="E1510" s="120">
        <f>G1510+I1510+K1510</f>
        <v>16</v>
      </c>
      <c r="F1510" s="9">
        <f>H1510+J1510+L1510</f>
        <v>0</v>
      </c>
      <c r="G1510" s="9">
        <f>G1511+G1512</f>
        <v>0</v>
      </c>
      <c r="H1510" s="9">
        <f aca="true" t="shared" si="570" ref="H1510:L1510">H1511+H1512</f>
        <v>0</v>
      </c>
      <c r="I1510" s="9">
        <f t="shared" si="570"/>
        <v>16</v>
      </c>
      <c r="J1510" s="9">
        <f t="shared" si="570"/>
        <v>0</v>
      </c>
      <c r="K1510" s="9">
        <f t="shared" si="570"/>
        <v>0</v>
      </c>
      <c r="L1510" s="9">
        <f t="shared" si="570"/>
        <v>0</v>
      </c>
      <c r="M1510" s="120" t="s">
        <v>730</v>
      </c>
    </row>
    <row r="1511" spans="1:13" ht="36" customHeight="1">
      <c r="A1511" s="9"/>
      <c r="B1511" s="31"/>
      <c r="C1511" s="98"/>
      <c r="D1511" s="19">
        <v>2013</v>
      </c>
      <c r="E1511" s="120">
        <v>10</v>
      </c>
      <c r="F1511" s="9">
        <v>0</v>
      </c>
      <c r="G1511" s="9">
        <v>0</v>
      </c>
      <c r="H1511" s="9">
        <v>0</v>
      </c>
      <c r="I1511" s="120">
        <v>10</v>
      </c>
      <c r="J1511" s="9">
        <v>0</v>
      </c>
      <c r="K1511" s="9">
        <v>0</v>
      </c>
      <c r="L1511" s="9">
        <v>0</v>
      </c>
      <c r="M1511" s="120"/>
    </row>
    <row r="1512" spans="1:13" ht="75.75" customHeight="1">
      <c r="A1512" s="9"/>
      <c r="B1512" s="31"/>
      <c r="C1512" s="98"/>
      <c r="D1512" s="19">
        <v>2014</v>
      </c>
      <c r="E1512" s="21">
        <v>6</v>
      </c>
      <c r="F1512" s="9">
        <v>0</v>
      </c>
      <c r="G1512" s="7"/>
      <c r="H1512" s="9"/>
      <c r="I1512" s="21">
        <v>6</v>
      </c>
      <c r="J1512" s="9">
        <v>0</v>
      </c>
      <c r="K1512" s="9">
        <v>0</v>
      </c>
      <c r="L1512" s="9">
        <v>0</v>
      </c>
      <c r="M1512" s="120"/>
    </row>
    <row r="1513" spans="1:13" ht="75.75" customHeight="1">
      <c r="A1513" s="49"/>
      <c r="B1513" s="146" t="s">
        <v>731</v>
      </c>
      <c r="C1513" s="132" t="s">
        <v>259</v>
      </c>
      <c r="D1513" s="250" t="s">
        <v>22</v>
      </c>
      <c r="E1513" s="149">
        <f>E1514</f>
        <v>60</v>
      </c>
      <c r="F1513" s="149">
        <f aca="true" t="shared" si="571" ref="F1513:L1513">F1514</f>
        <v>0</v>
      </c>
      <c r="G1513" s="149">
        <f t="shared" si="571"/>
        <v>0</v>
      </c>
      <c r="H1513" s="149">
        <f t="shared" si="571"/>
        <v>0</v>
      </c>
      <c r="I1513" s="149">
        <f t="shared" si="571"/>
        <v>60</v>
      </c>
      <c r="J1513" s="149">
        <f t="shared" si="571"/>
        <v>0</v>
      </c>
      <c r="K1513" s="149">
        <f t="shared" si="571"/>
        <v>0</v>
      </c>
      <c r="L1513" s="149">
        <f t="shared" si="571"/>
        <v>0</v>
      </c>
      <c r="M1513" s="251"/>
    </row>
    <row r="1514" spans="1:13" s="44" customFormat="1" ht="46.5" customHeight="1">
      <c r="A1514" s="49"/>
      <c r="B1514" s="146"/>
      <c r="C1514" s="132"/>
      <c r="D1514" s="148" t="s">
        <v>25</v>
      </c>
      <c r="E1514" s="149">
        <f>G1514+I1514+K1514</f>
        <v>60</v>
      </c>
      <c r="F1514" s="149">
        <v>0</v>
      </c>
      <c r="G1514" s="149">
        <v>0</v>
      </c>
      <c r="H1514" s="149">
        <v>0</v>
      </c>
      <c r="I1514" s="149">
        <v>60</v>
      </c>
      <c r="J1514" s="149">
        <v>0</v>
      </c>
      <c r="K1514" s="149">
        <v>0</v>
      </c>
      <c r="L1514" s="149">
        <v>0</v>
      </c>
      <c r="M1514" s="251"/>
    </row>
    <row r="1515" spans="1:13" ht="32.25" customHeight="1">
      <c r="A1515" s="7" t="s">
        <v>732</v>
      </c>
      <c r="B1515" s="7"/>
      <c r="C1515" s="7"/>
      <c r="D1515" s="7"/>
      <c r="E1515" s="7"/>
      <c r="F1515" s="7"/>
      <c r="G1515" s="7"/>
      <c r="H1515" s="7"/>
      <c r="I1515" s="7"/>
      <c r="J1515" s="7"/>
      <c r="K1515" s="7"/>
      <c r="L1515" s="7"/>
      <c r="M1515" s="7"/>
    </row>
    <row r="1516" spans="1:13" ht="23.25" customHeight="1">
      <c r="A1516" s="7"/>
      <c r="B1516" s="187" t="s">
        <v>733</v>
      </c>
      <c r="C1516" s="205" t="s">
        <v>260</v>
      </c>
      <c r="D1516" s="19" t="s">
        <v>241</v>
      </c>
      <c r="E1516" s="120">
        <f>SUM(E1517:E1519)</f>
        <v>8375</v>
      </c>
      <c r="F1516" s="120">
        <f aca="true" t="shared" si="572" ref="F1516:L1516">SUM(F1517:F1519)</f>
        <v>6108.6</v>
      </c>
      <c r="G1516" s="120">
        <f t="shared" si="572"/>
        <v>0</v>
      </c>
      <c r="H1516" s="120">
        <f t="shared" si="572"/>
        <v>0</v>
      </c>
      <c r="I1516" s="120">
        <f t="shared" si="572"/>
        <v>8375</v>
      </c>
      <c r="J1516" s="120">
        <f t="shared" si="572"/>
        <v>6108.6</v>
      </c>
      <c r="K1516" s="120">
        <f t="shared" si="572"/>
        <v>0</v>
      </c>
      <c r="L1516" s="120">
        <f t="shared" si="572"/>
        <v>0</v>
      </c>
      <c r="M1516" s="7"/>
    </row>
    <row r="1517" spans="1:13" ht="30" customHeight="1">
      <c r="A1517" s="7"/>
      <c r="B1517" s="187"/>
      <c r="C1517" s="205"/>
      <c r="D1517" s="19">
        <v>2013</v>
      </c>
      <c r="E1517" s="120">
        <v>2700</v>
      </c>
      <c r="F1517" s="9">
        <v>2173</v>
      </c>
      <c r="G1517" s="9">
        <v>0</v>
      </c>
      <c r="H1517" s="9">
        <v>0</v>
      </c>
      <c r="I1517" s="120">
        <v>2700</v>
      </c>
      <c r="J1517" s="9">
        <v>2173</v>
      </c>
      <c r="K1517" s="9">
        <v>0</v>
      </c>
      <c r="L1517" s="9">
        <v>0</v>
      </c>
      <c r="M1517" s="7"/>
    </row>
    <row r="1518" spans="1:13" ht="49.5" customHeight="1">
      <c r="A1518" s="7"/>
      <c r="B1518" s="187"/>
      <c r="C1518" s="205"/>
      <c r="D1518" s="19">
        <v>2014</v>
      </c>
      <c r="E1518" s="21">
        <v>2575</v>
      </c>
      <c r="F1518" s="9">
        <v>850</v>
      </c>
      <c r="G1518" s="9">
        <v>0</v>
      </c>
      <c r="H1518" s="9">
        <v>0</v>
      </c>
      <c r="I1518" s="21">
        <v>2575</v>
      </c>
      <c r="J1518" s="9">
        <v>850</v>
      </c>
      <c r="K1518" s="9">
        <v>0</v>
      </c>
      <c r="L1518" s="9">
        <v>0</v>
      </c>
      <c r="M1518" s="7"/>
    </row>
    <row r="1519" spans="1:13" ht="57" customHeight="1">
      <c r="A1519" s="225"/>
      <c r="B1519" s="187"/>
      <c r="C1519" s="205"/>
      <c r="D1519" s="19">
        <v>2015</v>
      </c>
      <c r="E1519" s="21">
        <f>G1519+I1519+K1519</f>
        <v>3100</v>
      </c>
      <c r="F1519" s="21">
        <f>H1519+J1519+L1519</f>
        <v>3085.6</v>
      </c>
      <c r="G1519" s="9"/>
      <c r="H1519" s="9"/>
      <c r="I1519" s="21">
        <v>3100</v>
      </c>
      <c r="J1519" s="9">
        <v>3085.6</v>
      </c>
      <c r="K1519" s="9"/>
      <c r="L1519" s="9"/>
      <c r="M1519" s="83"/>
    </row>
    <row r="1520" spans="1:13" ht="48" customHeight="1">
      <c r="A1520" s="252" t="s">
        <v>734</v>
      </c>
      <c r="B1520" s="252"/>
      <c r="C1520" s="252"/>
      <c r="D1520" s="252"/>
      <c r="E1520" s="252"/>
      <c r="F1520" s="252"/>
      <c r="G1520" s="252"/>
      <c r="H1520" s="252"/>
      <c r="I1520" s="252"/>
      <c r="J1520" s="252"/>
      <c r="K1520" s="252"/>
      <c r="L1520" s="252"/>
      <c r="M1520" s="252"/>
    </row>
    <row r="1521" spans="1:13" ht="57" customHeight="1">
      <c r="A1521" s="132"/>
      <c r="B1521" s="253"/>
      <c r="C1521" s="197"/>
      <c r="D1521" s="250" t="s">
        <v>122</v>
      </c>
      <c r="E1521" s="138">
        <f>E1522</f>
        <v>500</v>
      </c>
      <c r="F1521" s="138">
        <f aca="true" t="shared" si="573" ref="F1521:L1521">F1522</f>
        <v>0</v>
      </c>
      <c r="G1521" s="138">
        <f t="shared" si="573"/>
        <v>250</v>
      </c>
      <c r="H1521" s="138">
        <f t="shared" si="573"/>
        <v>0</v>
      </c>
      <c r="I1521" s="138">
        <f t="shared" si="573"/>
        <v>250</v>
      </c>
      <c r="J1521" s="138">
        <f t="shared" si="573"/>
        <v>0</v>
      </c>
      <c r="K1521" s="138">
        <f t="shared" si="573"/>
        <v>0</v>
      </c>
      <c r="L1521" s="138">
        <f t="shared" si="573"/>
        <v>0</v>
      </c>
      <c r="M1521" s="132" t="s">
        <v>735</v>
      </c>
    </row>
    <row r="1522" spans="1:13" ht="57" customHeight="1">
      <c r="A1522" s="198">
        <v>1</v>
      </c>
      <c r="B1522" s="254" t="s">
        <v>736</v>
      </c>
      <c r="C1522" s="197" t="s">
        <v>737</v>
      </c>
      <c r="D1522" s="250" t="s">
        <v>25</v>
      </c>
      <c r="E1522" s="138">
        <f>G1522+I1522+K1522</f>
        <v>500</v>
      </c>
      <c r="F1522" s="138">
        <f>H1522+J1522+L1522</f>
        <v>0</v>
      </c>
      <c r="G1522" s="138">
        <v>250</v>
      </c>
      <c r="H1522" s="138">
        <v>0</v>
      </c>
      <c r="I1522" s="138">
        <v>250</v>
      </c>
      <c r="J1522" s="138">
        <v>0</v>
      </c>
      <c r="K1522" s="138">
        <v>0</v>
      </c>
      <c r="L1522" s="138">
        <v>0</v>
      </c>
      <c r="M1522" s="132"/>
    </row>
    <row r="1523" spans="1:13" s="255" customFormat="1" ht="15" customHeight="1">
      <c r="A1523" s="7" t="s">
        <v>738</v>
      </c>
      <c r="B1523" s="7"/>
      <c r="C1523" s="7"/>
      <c r="D1523" s="7"/>
      <c r="E1523" s="7"/>
      <c r="F1523" s="7"/>
      <c r="G1523" s="7"/>
      <c r="H1523" s="7"/>
      <c r="I1523" s="7"/>
      <c r="J1523" s="7"/>
      <c r="K1523" s="7"/>
      <c r="L1523" s="7"/>
      <c r="M1523" s="7"/>
    </row>
    <row r="1524" spans="1:13" s="255" customFormat="1" ht="15" customHeight="1">
      <c r="A1524" s="9"/>
      <c r="B1524" s="9"/>
      <c r="C1524" s="9"/>
      <c r="D1524" s="67" t="s">
        <v>22</v>
      </c>
      <c r="E1524" s="7">
        <f>G1524+I1524+K1524</f>
        <v>7016</v>
      </c>
      <c r="F1524" s="7">
        <f>H1524+J1524+L1524</f>
        <v>5088.03</v>
      </c>
      <c r="G1524" s="7">
        <f>G1525+G1526</f>
        <v>0</v>
      </c>
      <c r="H1524" s="7">
        <f aca="true" t="shared" si="574" ref="H1524:L1524">H1525+H1526</f>
        <v>0</v>
      </c>
      <c r="I1524" s="7">
        <f t="shared" si="574"/>
        <v>7016</v>
      </c>
      <c r="J1524" s="7">
        <f t="shared" si="574"/>
        <v>5088.03</v>
      </c>
      <c r="K1524" s="7">
        <f t="shared" si="574"/>
        <v>0</v>
      </c>
      <c r="L1524" s="7">
        <f t="shared" si="574"/>
        <v>0</v>
      </c>
      <c r="M1524" s="83"/>
    </row>
    <row r="1525" spans="1:13" s="255" customFormat="1" ht="35.25" customHeight="1">
      <c r="A1525" s="9"/>
      <c r="B1525" s="9"/>
      <c r="C1525" s="9"/>
      <c r="D1525" s="18" t="s">
        <v>23</v>
      </c>
      <c r="E1525" s="7">
        <f aca="true" t="shared" si="575" ref="E1525:E1526">G1525+I1525+K1525</f>
        <v>4626</v>
      </c>
      <c r="F1525" s="7">
        <f aca="true" t="shared" si="576" ref="F1525:F1526">H1525+J1525+L1525</f>
        <v>2641.95</v>
      </c>
      <c r="G1525" s="7">
        <f>SUM(G1528+G1531+G1534)</f>
        <v>0</v>
      </c>
      <c r="H1525" s="7">
        <f aca="true" t="shared" si="577" ref="H1525:L1525">SUM(H1528+H1531+H1534)</f>
        <v>0</v>
      </c>
      <c r="I1525" s="7">
        <f t="shared" si="577"/>
        <v>4626</v>
      </c>
      <c r="J1525" s="7">
        <f t="shared" si="577"/>
        <v>2641.95</v>
      </c>
      <c r="K1525" s="7">
        <f t="shared" si="577"/>
        <v>0</v>
      </c>
      <c r="L1525" s="7">
        <f t="shared" si="577"/>
        <v>0</v>
      </c>
      <c r="M1525" s="83"/>
    </row>
    <row r="1526" spans="1:13" s="255" customFormat="1" ht="39" customHeight="1">
      <c r="A1526" s="9"/>
      <c r="B1526" s="9"/>
      <c r="C1526" s="9"/>
      <c r="D1526" s="18" t="s">
        <v>24</v>
      </c>
      <c r="E1526" s="7">
        <f t="shared" si="575"/>
        <v>2390</v>
      </c>
      <c r="F1526" s="7">
        <f t="shared" si="576"/>
        <v>2446.08</v>
      </c>
      <c r="G1526" s="7">
        <f>SUM(G1529+G1532+G1535)</f>
        <v>0</v>
      </c>
      <c r="H1526" s="7">
        <f aca="true" t="shared" si="578" ref="H1526:L1526">SUM(H1529+H1532+H1535)</f>
        <v>0</v>
      </c>
      <c r="I1526" s="7">
        <f t="shared" si="578"/>
        <v>2390</v>
      </c>
      <c r="J1526" s="7">
        <f t="shared" si="578"/>
        <v>2446.08</v>
      </c>
      <c r="K1526" s="7">
        <f t="shared" si="578"/>
        <v>0</v>
      </c>
      <c r="L1526" s="7">
        <f t="shared" si="578"/>
        <v>0</v>
      </c>
      <c r="M1526" s="83"/>
    </row>
    <row r="1527" spans="1:13" ht="15" customHeight="1">
      <c r="A1527" s="9">
        <v>1</v>
      </c>
      <c r="B1527" s="9" t="s">
        <v>739</v>
      </c>
      <c r="C1527" s="9" t="s">
        <v>260</v>
      </c>
      <c r="D1527" s="67" t="s">
        <v>22</v>
      </c>
      <c r="E1527" s="7"/>
      <c r="F1527" s="7"/>
      <c r="G1527" s="7"/>
      <c r="H1527" s="7"/>
      <c r="I1527" s="7"/>
      <c r="J1527" s="7"/>
      <c r="K1527" s="7"/>
      <c r="L1527" s="7"/>
      <c r="M1527" s="7"/>
    </row>
    <row r="1528" spans="1:13" ht="15" customHeight="1">
      <c r="A1528" s="9"/>
      <c r="B1528" s="9"/>
      <c r="C1528" s="9"/>
      <c r="D1528" s="18" t="s">
        <v>23</v>
      </c>
      <c r="E1528" s="7">
        <v>2256</v>
      </c>
      <c r="F1528" s="7">
        <v>734</v>
      </c>
      <c r="G1528" s="7"/>
      <c r="H1528" s="7"/>
      <c r="I1528" s="7">
        <v>2256</v>
      </c>
      <c r="J1528" s="7">
        <v>734</v>
      </c>
      <c r="K1528" s="7"/>
      <c r="L1528" s="7"/>
      <c r="M1528" s="7"/>
    </row>
    <row r="1529" spans="1:13" ht="74.25" customHeight="1">
      <c r="A1529" s="9"/>
      <c r="B1529" s="9"/>
      <c r="C1529" s="9"/>
      <c r="D1529" s="18" t="s">
        <v>24</v>
      </c>
      <c r="E1529" s="7"/>
      <c r="F1529" s="7">
        <v>989</v>
      </c>
      <c r="G1529" s="7"/>
      <c r="H1529" s="7"/>
      <c r="I1529" s="7"/>
      <c r="J1529" s="7">
        <v>989</v>
      </c>
      <c r="K1529" s="7"/>
      <c r="L1529" s="7"/>
      <c r="M1529" s="7"/>
    </row>
    <row r="1530" spans="1:13" ht="15" customHeight="1">
      <c r="A1530" s="9">
        <v>2</v>
      </c>
      <c r="B1530" s="9" t="s">
        <v>740</v>
      </c>
      <c r="C1530" s="9" t="s">
        <v>260</v>
      </c>
      <c r="D1530" s="67" t="s">
        <v>22</v>
      </c>
      <c r="E1530" s="9"/>
      <c r="F1530" s="9"/>
      <c r="G1530" s="9"/>
      <c r="H1530" s="9"/>
      <c r="I1530" s="9"/>
      <c r="J1530" s="9"/>
      <c r="K1530" s="9"/>
      <c r="L1530" s="9"/>
      <c r="M1530" s="7"/>
    </row>
    <row r="1531" spans="1:13" ht="20.25" customHeight="1">
      <c r="A1531" s="9"/>
      <c r="B1531" s="9"/>
      <c r="C1531" s="9"/>
      <c r="D1531" s="18" t="s">
        <v>23</v>
      </c>
      <c r="E1531" s="9">
        <v>1400</v>
      </c>
      <c r="F1531" s="9">
        <v>1255</v>
      </c>
      <c r="G1531" s="9"/>
      <c r="H1531" s="9"/>
      <c r="I1531" s="9">
        <v>1400</v>
      </c>
      <c r="J1531" s="9">
        <v>1255</v>
      </c>
      <c r="K1531" s="9"/>
      <c r="L1531" s="9"/>
      <c r="M1531" s="7"/>
    </row>
    <row r="1532" spans="1:13" ht="20.25" customHeight="1">
      <c r="A1532" s="9"/>
      <c r="B1532" s="9"/>
      <c r="C1532" s="9"/>
      <c r="D1532" s="18" t="s">
        <v>24</v>
      </c>
      <c r="E1532" s="9">
        <v>1400</v>
      </c>
      <c r="F1532" s="9">
        <v>962</v>
      </c>
      <c r="G1532" s="9"/>
      <c r="H1532" s="9"/>
      <c r="I1532" s="9">
        <v>1400</v>
      </c>
      <c r="J1532" s="9">
        <v>962</v>
      </c>
      <c r="K1532" s="9"/>
      <c r="L1532" s="9"/>
      <c r="M1532" s="7"/>
    </row>
    <row r="1533" spans="1:13" ht="15" customHeight="1">
      <c r="A1533" s="9">
        <v>3</v>
      </c>
      <c r="B1533" s="9" t="s">
        <v>741</v>
      </c>
      <c r="C1533" s="9" t="s">
        <v>260</v>
      </c>
      <c r="D1533" s="67" t="s">
        <v>22</v>
      </c>
      <c r="E1533" s="9"/>
      <c r="F1533" s="9"/>
      <c r="G1533" s="9"/>
      <c r="H1533" s="9"/>
      <c r="I1533" s="9"/>
      <c r="J1533" s="9"/>
      <c r="K1533" s="9"/>
      <c r="L1533" s="9"/>
      <c r="M1533" s="9"/>
    </row>
    <row r="1534" spans="1:13" ht="20.25" customHeight="1">
      <c r="A1534" s="9"/>
      <c r="B1534" s="9"/>
      <c r="C1534" s="9"/>
      <c r="D1534" s="18" t="s">
        <v>23</v>
      </c>
      <c r="E1534" s="9">
        <v>970</v>
      </c>
      <c r="F1534" s="9">
        <v>652.95</v>
      </c>
      <c r="G1534" s="9"/>
      <c r="H1534" s="9"/>
      <c r="I1534" s="9">
        <v>970</v>
      </c>
      <c r="J1534" s="9">
        <v>652.95</v>
      </c>
      <c r="K1534" s="9"/>
      <c r="L1534" s="9"/>
      <c r="M1534" s="9"/>
    </row>
    <row r="1535" spans="1:13" ht="20.25" customHeight="1">
      <c r="A1535" s="9"/>
      <c r="B1535" s="9"/>
      <c r="C1535" s="9"/>
      <c r="D1535" s="18" t="s">
        <v>24</v>
      </c>
      <c r="E1535" s="9">
        <v>990</v>
      </c>
      <c r="F1535" s="9">
        <v>495.08</v>
      </c>
      <c r="G1535" s="9"/>
      <c r="H1535" s="9"/>
      <c r="I1535" s="9">
        <v>990</v>
      </c>
      <c r="J1535" s="9">
        <v>495.08</v>
      </c>
      <c r="K1535" s="9"/>
      <c r="L1535" s="9"/>
      <c r="M1535" s="9"/>
    </row>
    <row r="1536" spans="1:13" ht="20.25" customHeight="1">
      <c r="A1536" s="9"/>
      <c r="B1536" s="9"/>
      <c r="C1536" s="9"/>
      <c r="D1536" s="67" t="s">
        <v>241</v>
      </c>
      <c r="E1536" s="7">
        <f>SUM(E1537:E1539)</f>
        <v>3711685.965</v>
      </c>
      <c r="F1536" s="7">
        <f aca="true" t="shared" si="579" ref="F1536:L1536">SUM(F1537:F1539)</f>
        <v>814474.7192800001</v>
      </c>
      <c r="G1536" s="7">
        <f t="shared" si="579"/>
        <v>1773536.707</v>
      </c>
      <c r="H1536" s="7">
        <f t="shared" si="579"/>
        <v>276434.76307999995</v>
      </c>
      <c r="I1536" s="7">
        <f t="shared" si="579"/>
        <v>342708.668</v>
      </c>
      <c r="J1536" s="7">
        <f t="shared" si="579"/>
        <v>162740.86620000002</v>
      </c>
      <c r="K1536" s="7">
        <f t="shared" si="579"/>
        <v>1595440.5899999999</v>
      </c>
      <c r="L1536" s="7">
        <f t="shared" si="579"/>
        <v>375299.08999999997</v>
      </c>
      <c r="M1536" s="83"/>
    </row>
    <row r="1537" spans="1:13" ht="20.25" customHeight="1">
      <c r="A1537" s="9"/>
      <c r="B1537" s="9"/>
      <c r="C1537" s="9"/>
      <c r="D1537" s="67" t="s">
        <v>23</v>
      </c>
      <c r="E1537" s="138">
        <f aca="true" t="shared" si="580" ref="E1537:F1539">G1537+I1537+K1537</f>
        <v>647149.953</v>
      </c>
      <c r="F1537" s="138">
        <f t="shared" si="580"/>
        <v>355450.12488</v>
      </c>
      <c r="G1537" s="138">
        <f aca="true" t="shared" si="581" ref="G1537:L1538">SUM(G12+G77+G212+G332+G497+G643+G686+G903+G1042+G1111+G1117+G1174+G1194+G1272+G1325+G1382+G1446+G1451+G1456+G1469+G1482+G1517+G1525)</f>
        <v>236771.92599999998</v>
      </c>
      <c r="H1537" s="138">
        <f t="shared" si="581"/>
        <v>129047.75249999997</v>
      </c>
      <c r="I1537" s="138">
        <f t="shared" si="581"/>
        <v>78435.33700000001</v>
      </c>
      <c r="J1537" s="138">
        <f t="shared" si="581"/>
        <v>42826.08238000001</v>
      </c>
      <c r="K1537" s="138">
        <f t="shared" si="581"/>
        <v>331942.69</v>
      </c>
      <c r="L1537" s="138">
        <f t="shared" si="581"/>
        <v>183576.29</v>
      </c>
      <c r="M1537" s="83"/>
    </row>
    <row r="1538" spans="1:13" ht="20.25" customHeight="1">
      <c r="A1538" s="9"/>
      <c r="B1538" s="9"/>
      <c r="C1538" s="9"/>
      <c r="D1538" s="67" t="s">
        <v>24</v>
      </c>
      <c r="E1538" s="138">
        <f t="shared" si="580"/>
        <v>1210842.4810000001</v>
      </c>
      <c r="F1538" s="138">
        <f t="shared" si="580"/>
        <v>327288.9344</v>
      </c>
      <c r="G1538" s="138">
        <f t="shared" si="581"/>
        <v>755657.181</v>
      </c>
      <c r="H1538" s="138">
        <f t="shared" si="581"/>
        <v>95479.85058000001</v>
      </c>
      <c r="I1538" s="138">
        <f t="shared" si="581"/>
        <v>139517.2</v>
      </c>
      <c r="J1538" s="138">
        <f t="shared" si="581"/>
        <v>66494.08382</v>
      </c>
      <c r="K1538" s="138">
        <f t="shared" si="581"/>
        <v>315668.1</v>
      </c>
      <c r="L1538" s="138">
        <f t="shared" si="581"/>
        <v>165315</v>
      </c>
      <c r="M1538" s="83"/>
    </row>
    <row r="1539" spans="1:13" ht="23.25" customHeight="1">
      <c r="A1539" s="238"/>
      <c r="B1539" s="148"/>
      <c r="C1539" s="132"/>
      <c r="D1539" s="250" t="s">
        <v>25</v>
      </c>
      <c r="E1539" s="256">
        <f t="shared" si="580"/>
        <v>1853693.531</v>
      </c>
      <c r="F1539" s="256">
        <f t="shared" si="580"/>
        <v>131735.66</v>
      </c>
      <c r="G1539" s="256">
        <f aca="true" t="shared" si="582" ref="G1539:L1539">G14+G79+G214+G334+G499+G645+G688+G874+G905+G1044+G1113+G1119+G1176+G1196+G1274+G1327+G1384+G1448+G1453+G1458+G1471+G1484+G1519+G1522</f>
        <v>781107.6</v>
      </c>
      <c r="H1539" s="256">
        <f t="shared" si="582"/>
        <v>51907.16</v>
      </c>
      <c r="I1539" s="256">
        <f t="shared" si="582"/>
        <v>124756.13100000001</v>
      </c>
      <c r="J1539" s="256">
        <f t="shared" si="582"/>
        <v>53420.700000000004</v>
      </c>
      <c r="K1539" s="256">
        <f t="shared" si="582"/>
        <v>947829.8</v>
      </c>
      <c r="L1539" s="256">
        <f t="shared" si="582"/>
        <v>26407.8</v>
      </c>
      <c r="M1539" s="132"/>
    </row>
    <row r="1540" spans="1:13" ht="20.25" customHeight="1">
      <c r="A1540" s="3"/>
      <c r="B1540" s="3"/>
      <c r="C1540" s="3"/>
      <c r="D1540" s="3"/>
      <c r="E1540" s="4"/>
      <c r="F1540" s="4"/>
      <c r="G1540" s="4"/>
      <c r="H1540" s="4"/>
      <c r="I1540" s="4"/>
      <c r="J1540" s="4"/>
      <c r="K1540" s="4"/>
      <c r="L1540" s="4"/>
      <c r="M1540" s="4"/>
    </row>
    <row r="1541" spans="1:13" ht="20.25" customHeight="1">
      <c r="A1541" s="3"/>
      <c r="B1541" s="3"/>
      <c r="C1541" s="3"/>
      <c r="D1541" s="3"/>
      <c r="E1541" s="4"/>
      <c r="F1541" s="4"/>
      <c r="G1541" s="4"/>
      <c r="H1541" s="4"/>
      <c r="I1541" s="4"/>
      <c r="J1541" s="4"/>
      <c r="K1541" s="4"/>
      <c r="L1541" s="4"/>
      <c r="M1541" s="4"/>
    </row>
    <row r="1542" spans="1:13" ht="39" customHeight="1">
      <c r="A1542" s="3"/>
      <c r="B1542" s="257" t="s">
        <v>742</v>
      </c>
      <c r="C1542" s="257"/>
      <c r="D1542" s="257"/>
      <c r="E1542" s="258"/>
      <c r="F1542" s="258"/>
      <c r="G1542" s="258"/>
      <c r="H1542" s="258"/>
      <c r="I1542" s="258"/>
      <c r="K1542" s="259" t="s">
        <v>743</v>
      </c>
      <c r="L1542" s="259"/>
      <c r="M1542" s="258"/>
    </row>
    <row r="1543" spans="1:13" ht="20.25" customHeight="1">
      <c r="A1543" s="3"/>
      <c r="B1543" s="3"/>
      <c r="C1543" s="3"/>
      <c r="D1543" s="3"/>
      <c r="E1543" s="4"/>
      <c r="F1543" s="4"/>
      <c r="G1543" s="4"/>
      <c r="H1543" s="4"/>
      <c r="I1543" s="4"/>
      <c r="J1543" s="4"/>
      <c r="K1543" s="4"/>
      <c r="L1543" s="4"/>
      <c r="M1543" s="4"/>
    </row>
    <row r="1544" spans="1:13" ht="20.25" customHeight="1">
      <c r="A1544" s="3"/>
      <c r="C1544" s="3"/>
      <c r="D1544" s="3"/>
      <c r="E1544" s="4"/>
      <c r="F1544" s="4"/>
      <c r="G1544" s="4"/>
      <c r="H1544" s="4"/>
      <c r="I1544" s="4"/>
      <c r="J1544" s="4"/>
      <c r="K1544" s="4"/>
      <c r="L1544" s="4"/>
      <c r="M1544" s="4"/>
    </row>
    <row r="1545" spans="1:13" ht="20.25" customHeight="1">
      <c r="A1545" s="3"/>
      <c r="C1545" s="3"/>
      <c r="D1545" s="3"/>
      <c r="E1545" s="4"/>
      <c r="F1545" s="4"/>
      <c r="G1545" s="4"/>
      <c r="H1545" s="4"/>
      <c r="I1545" s="4"/>
      <c r="J1545" s="4"/>
      <c r="K1545" s="4"/>
      <c r="L1545" s="4"/>
      <c r="M1545" s="4"/>
    </row>
    <row r="1546" spans="1:13" ht="20.25" customHeight="1">
      <c r="A1546" s="3"/>
      <c r="C1546" s="3"/>
      <c r="D1546" s="3"/>
      <c r="E1546" s="4"/>
      <c r="F1546" s="4"/>
      <c r="G1546" s="4"/>
      <c r="H1546" s="4"/>
      <c r="I1546" s="4"/>
      <c r="J1546" s="4"/>
      <c r="K1546" s="4"/>
      <c r="L1546" s="4"/>
      <c r="M1546" s="4"/>
    </row>
    <row r="1547" spans="1:13" ht="20.25" customHeight="1">
      <c r="A1547" s="3"/>
      <c r="C1547" s="3"/>
      <c r="D1547" s="3"/>
      <c r="E1547" s="4"/>
      <c r="F1547" s="4"/>
      <c r="G1547" s="4"/>
      <c r="H1547" s="4"/>
      <c r="I1547" s="4"/>
      <c r="J1547" s="4"/>
      <c r="K1547" s="4"/>
      <c r="L1547" s="4"/>
      <c r="M1547" s="4"/>
    </row>
    <row r="1548" spans="1:13" ht="20.25" customHeight="1">
      <c r="A1548" s="3"/>
      <c r="C1548" s="3"/>
      <c r="D1548" s="3"/>
      <c r="E1548" s="4"/>
      <c r="F1548" s="4"/>
      <c r="G1548" s="4"/>
      <c r="H1548" s="4"/>
      <c r="I1548" s="4"/>
      <c r="L1548" s="4"/>
      <c r="M1548" s="4"/>
    </row>
    <row r="1549" spans="1:13" ht="20.25" customHeight="1">
      <c r="A1549" s="3"/>
      <c r="C1549" s="3"/>
      <c r="D1549" s="3"/>
      <c r="E1549" s="4"/>
      <c r="F1549" s="4"/>
      <c r="G1549" s="4"/>
      <c r="H1549" s="4"/>
      <c r="I1549" s="4"/>
      <c r="J1549" s="4"/>
      <c r="K1549" s="4"/>
      <c r="L1549" s="4"/>
      <c r="M1549" s="4"/>
    </row>
    <row r="1566" ht="20.25" customHeight="1">
      <c r="B1566" s="3" t="s">
        <v>744</v>
      </c>
    </row>
    <row r="1567" ht="18.75" customHeight="1">
      <c r="B1567" s="260">
        <v>88616856259</v>
      </c>
    </row>
  </sheetData>
  <sheetProtection selectLockedCells="1" selectUnlockedCells="1"/>
  <mergeCells count="1596">
    <mergeCell ref="A3:M3"/>
    <mergeCell ref="A5:A8"/>
    <mergeCell ref="B5:B8"/>
    <mergeCell ref="C5:C8"/>
    <mergeCell ref="D5:D8"/>
    <mergeCell ref="E5:L5"/>
    <mergeCell ref="M5:M8"/>
    <mergeCell ref="E6:F7"/>
    <mergeCell ref="G6:L6"/>
    <mergeCell ref="G7:H7"/>
    <mergeCell ref="I7:J7"/>
    <mergeCell ref="K7:L7"/>
    <mergeCell ref="A10:M10"/>
    <mergeCell ref="A15:A18"/>
    <mergeCell ref="B15:B18"/>
    <mergeCell ref="C15:C18"/>
    <mergeCell ref="M15:M17"/>
    <mergeCell ref="A36:A37"/>
    <mergeCell ref="B36:B37"/>
    <mergeCell ref="C36:C37"/>
    <mergeCell ref="A49:A51"/>
    <mergeCell ref="B49:B51"/>
    <mergeCell ref="C49:C51"/>
    <mergeCell ref="M49:M51"/>
    <mergeCell ref="A55:A58"/>
    <mergeCell ref="B55:B58"/>
    <mergeCell ref="C55:C58"/>
    <mergeCell ref="M55:M57"/>
    <mergeCell ref="A59:A60"/>
    <mergeCell ref="B59:B60"/>
    <mergeCell ref="C59:C60"/>
    <mergeCell ref="A62:A65"/>
    <mergeCell ref="B62:B65"/>
    <mergeCell ref="C62:C65"/>
    <mergeCell ref="M62:M64"/>
    <mergeCell ref="A69:A71"/>
    <mergeCell ref="B69:B71"/>
    <mergeCell ref="C69:C71"/>
    <mergeCell ref="M69:M71"/>
    <mergeCell ref="B72:B74"/>
    <mergeCell ref="C72:C74"/>
    <mergeCell ref="A75:M75"/>
    <mergeCell ref="A76:A79"/>
    <mergeCell ref="B76:B79"/>
    <mergeCell ref="C76:C79"/>
    <mergeCell ref="M76:M78"/>
    <mergeCell ref="A80:A82"/>
    <mergeCell ref="B80:B82"/>
    <mergeCell ref="C80:C82"/>
    <mergeCell ref="M80:M82"/>
    <mergeCell ref="A84:A86"/>
    <mergeCell ref="B84:B86"/>
    <mergeCell ref="C84:C86"/>
    <mergeCell ref="A87:A89"/>
    <mergeCell ref="B87:B89"/>
    <mergeCell ref="C87:C89"/>
    <mergeCell ref="M87:M89"/>
    <mergeCell ref="A90:A92"/>
    <mergeCell ref="B90:B92"/>
    <mergeCell ref="C90:C92"/>
    <mergeCell ref="A94:A96"/>
    <mergeCell ref="B94:B96"/>
    <mergeCell ref="C94:C96"/>
    <mergeCell ref="M94:M96"/>
    <mergeCell ref="A98:A100"/>
    <mergeCell ref="B98:B100"/>
    <mergeCell ref="C98:C100"/>
    <mergeCell ref="A102:A104"/>
    <mergeCell ref="B102:B104"/>
    <mergeCell ref="C102:C105"/>
    <mergeCell ref="M102:M104"/>
    <mergeCell ref="A106:A108"/>
    <mergeCell ref="B106:B108"/>
    <mergeCell ref="C106:C108"/>
    <mergeCell ref="A110:A112"/>
    <mergeCell ref="B110:B112"/>
    <mergeCell ref="C110:C112"/>
    <mergeCell ref="M110:M112"/>
    <mergeCell ref="A113:A115"/>
    <mergeCell ref="B113:B115"/>
    <mergeCell ref="C113:C115"/>
    <mergeCell ref="A116:A118"/>
    <mergeCell ref="B116:B118"/>
    <mergeCell ref="M116:M118"/>
    <mergeCell ref="A120:A122"/>
    <mergeCell ref="B120:B122"/>
    <mergeCell ref="C120:C122"/>
    <mergeCell ref="A123:A125"/>
    <mergeCell ref="B123:B125"/>
    <mergeCell ref="C123:C125"/>
    <mergeCell ref="M123:M125"/>
    <mergeCell ref="A126:A128"/>
    <mergeCell ref="B126:B128"/>
    <mergeCell ref="C126:C128"/>
    <mergeCell ref="A129:A131"/>
    <mergeCell ref="B129:B131"/>
    <mergeCell ref="C129:C131"/>
    <mergeCell ref="M129:M131"/>
    <mergeCell ref="A132:A134"/>
    <mergeCell ref="B132:B134"/>
    <mergeCell ref="C132:C134"/>
    <mergeCell ref="A136:A138"/>
    <mergeCell ref="C136:C138"/>
    <mergeCell ref="M136:M138"/>
    <mergeCell ref="B137:B139"/>
    <mergeCell ref="A140:A142"/>
    <mergeCell ref="B140:B143"/>
    <mergeCell ref="C140:C143"/>
    <mergeCell ref="A144:A146"/>
    <mergeCell ref="B144:B146"/>
    <mergeCell ref="C144:C146"/>
    <mergeCell ref="M144:M146"/>
    <mergeCell ref="A148:A150"/>
    <mergeCell ref="B148:B150"/>
    <mergeCell ref="C148:C150"/>
    <mergeCell ref="A151:A153"/>
    <mergeCell ref="B151:B153"/>
    <mergeCell ref="C151:C153"/>
    <mergeCell ref="M151:M153"/>
    <mergeCell ref="A154:A156"/>
    <mergeCell ref="B154:B156"/>
    <mergeCell ref="C154:C156"/>
    <mergeCell ref="A157:A159"/>
    <mergeCell ref="B157:B159"/>
    <mergeCell ref="C157:C159"/>
    <mergeCell ref="M157:M159"/>
    <mergeCell ref="A161:A163"/>
    <mergeCell ref="B161:B163"/>
    <mergeCell ref="C161:C163"/>
    <mergeCell ref="A164:A166"/>
    <mergeCell ref="B164:B166"/>
    <mergeCell ref="C164:C166"/>
    <mergeCell ref="M164:M166"/>
    <mergeCell ref="A167:A169"/>
    <mergeCell ref="B167:B169"/>
    <mergeCell ref="C167:C169"/>
    <mergeCell ref="A170:A172"/>
    <mergeCell ref="B170:B172"/>
    <mergeCell ref="C170:C172"/>
    <mergeCell ref="M170:M172"/>
    <mergeCell ref="A173:A175"/>
    <mergeCell ref="B173:B175"/>
    <mergeCell ref="C173:C175"/>
    <mergeCell ref="A176:A178"/>
    <mergeCell ref="B176:B178"/>
    <mergeCell ref="C176:C178"/>
    <mergeCell ref="M176:M178"/>
    <mergeCell ref="A179:A181"/>
    <mergeCell ref="B179:B181"/>
    <mergeCell ref="C179:C181"/>
    <mergeCell ref="A182:A184"/>
    <mergeCell ref="B182:B184"/>
    <mergeCell ref="C182:C184"/>
    <mergeCell ref="M182:M184"/>
    <mergeCell ref="A186:A188"/>
    <mergeCell ref="B186:B188"/>
    <mergeCell ref="C186:C188"/>
    <mergeCell ref="A190:A192"/>
    <mergeCell ref="B190:B192"/>
    <mergeCell ref="C190:C192"/>
    <mergeCell ref="M190:M192"/>
    <mergeCell ref="A194:A196"/>
    <mergeCell ref="B194:B196"/>
    <mergeCell ref="C194:C196"/>
    <mergeCell ref="A198:A200"/>
    <mergeCell ref="B198:B200"/>
    <mergeCell ref="C198:C200"/>
    <mergeCell ref="M198:M200"/>
    <mergeCell ref="A202:A204"/>
    <mergeCell ref="B202:B204"/>
    <mergeCell ref="C202:C204"/>
    <mergeCell ref="B207:B209"/>
    <mergeCell ref="C207:C209"/>
    <mergeCell ref="A208:A209"/>
    <mergeCell ref="A210:M210"/>
    <mergeCell ref="A211:A213"/>
    <mergeCell ref="B211:B213"/>
    <mergeCell ref="C211:C213"/>
    <mergeCell ref="M211:M213"/>
    <mergeCell ref="A215:A218"/>
    <mergeCell ref="B215:B218"/>
    <mergeCell ref="C215:C218"/>
    <mergeCell ref="M215:M217"/>
    <mergeCell ref="A219:A221"/>
    <mergeCell ref="B219:B221"/>
    <mergeCell ref="C219:C221"/>
    <mergeCell ref="M219:M221"/>
    <mergeCell ref="A222:A225"/>
    <mergeCell ref="B222:B225"/>
    <mergeCell ref="C222:C225"/>
    <mergeCell ref="M222:M224"/>
    <mergeCell ref="A226:A229"/>
    <mergeCell ref="B226:B229"/>
    <mergeCell ref="C226:C229"/>
    <mergeCell ref="M226:M228"/>
    <mergeCell ref="A230:A233"/>
    <mergeCell ref="B230:B233"/>
    <mergeCell ref="M230:M232"/>
    <mergeCell ref="C231:C233"/>
    <mergeCell ref="A234:A236"/>
    <mergeCell ref="B234:B236"/>
    <mergeCell ref="C234:C236"/>
    <mergeCell ref="M234:M236"/>
    <mergeCell ref="A238:A241"/>
    <mergeCell ref="B238:B241"/>
    <mergeCell ref="C238:C241"/>
    <mergeCell ref="M238:M240"/>
    <mergeCell ref="A242:A245"/>
    <mergeCell ref="B242:B245"/>
    <mergeCell ref="C242:C245"/>
    <mergeCell ref="M242:M244"/>
    <mergeCell ref="A246:A249"/>
    <mergeCell ref="B246:B249"/>
    <mergeCell ref="C246:C249"/>
    <mergeCell ref="M246:M248"/>
    <mergeCell ref="A250:A253"/>
    <mergeCell ref="B250:B253"/>
    <mergeCell ref="C250:C253"/>
    <mergeCell ref="M250:M252"/>
    <mergeCell ref="A254:A257"/>
    <mergeCell ref="B254:B257"/>
    <mergeCell ref="C254:C257"/>
    <mergeCell ref="M254:M256"/>
    <mergeCell ref="A258:A261"/>
    <mergeCell ref="B258:B261"/>
    <mergeCell ref="C258:C261"/>
    <mergeCell ref="M258:M260"/>
    <mergeCell ref="A262:A265"/>
    <mergeCell ref="B262:B265"/>
    <mergeCell ref="C262:C265"/>
    <mergeCell ref="M262:M264"/>
    <mergeCell ref="A266:A269"/>
    <mergeCell ref="B266:B269"/>
    <mergeCell ref="C266:C269"/>
    <mergeCell ref="M266:M268"/>
    <mergeCell ref="A270:A273"/>
    <mergeCell ref="B270:B273"/>
    <mergeCell ref="C270:C273"/>
    <mergeCell ref="M270:M272"/>
    <mergeCell ref="A274:A277"/>
    <mergeCell ref="B274:B277"/>
    <mergeCell ref="C274:C277"/>
    <mergeCell ref="M274:M276"/>
    <mergeCell ref="C278:C281"/>
    <mergeCell ref="M278:M280"/>
    <mergeCell ref="B279:B281"/>
    <mergeCell ref="A280:A281"/>
    <mergeCell ref="B282:B285"/>
    <mergeCell ref="C282:C285"/>
    <mergeCell ref="M282:M284"/>
    <mergeCell ref="A283:A285"/>
    <mergeCell ref="A286:A289"/>
    <mergeCell ref="B286:B289"/>
    <mergeCell ref="C286:C289"/>
    <mergeCell ref="M286:M288"/>
    <mergeCell ref="A290:A293"/>
    <mergeCell ref="B290:B293"/>
    <mergeCell ref="C290:C293"/>
    <mergeCell ref="M290:M292"/>
    <mergeCell ref="A294:A297"/>
    <mergeCell ref="B294:B297"/>
    <mergeCell ref="C294:C297"/>
    <mergeCell ref="M294:M296"/>
    <mergeCell ref="C298:C301"/>
    <mergeCell ref="M298:M300"/>
    <mergeCell ref="A299:A301"/>
    <mergeCell ref="B299:B301"/>
    <mergeCell ref="A302:A305"/>
    <mergeCell ref="C302:C305"/>
    <mergeCell ref="M302:M304"/>
    <mergeCell ref="B303:B305"/>
    <mergeCell ref="A306:A309"/>
    <mergeCell ref="B306:B309"/>
    <mergeCell ref="C306:C309"/>
    <mergeCell ref="M306:M308"/>
    <mergeCell ref="A310:A313"/>
    <mergeCell ref="B310:B313"/>
    <mergeCell ref="M310:M312"/>
    <mergeCell ref="C311:C313"/>
    <mergeCell ref="A314:A317"/>
    <mergeCell ref="B314:B317"/>
    <mergeCell ref="C314:C317"/>
    <mergeCell ref="M314:M316"/>
    <mergeCell ref="A318:A321"/>
    <mergeCell ref="B318:B321"/>
    <mergeCell ref="C318:C321"/>
    <mergeCell ref="M318:M320"/>
    <mergeCell ref="A322:A325"/>
    <mergeCell ref="B322:B325"/>
    <mergeCell ref="C322:C325"/>
    <mergeCell ref="M322:M324"/>
    <mergeCell ref="B326:B329"/>
    <mergeCell ref="C326:C329"/>
    <mergeCell ref="M326:M328"/>
    <mergeCell ref="A328:A329"/>
    <mergeCell ref="A330:M330"/>
    <mergeCell ref="B335:B338"/>
    <mergeCell ref="C335:C338"/>
    <mergeCell ref="M335:M353"/>
    <mergeCell ref="A336:A338"/>
    <mergeCell ref="A339:A341"/>
    <mergeCell ref="B339:B341"/>
    <mergeCell ref="C339:C341"/>
    <mergeCell ref="A342:A344"/>
    <mergeCell ref="B342:B344"/>
    <mergeCell ref="C342:C344"/>
    <mergeCell ref="A345:A347"/>
    <mergeCell ref="B345:B347"/>
    <mergeCell ref="C345:C347"/>
    <mergeCell ref="A348:A350"/>
    <mergeCell ref="B348:B350"/>
    <mergeCell ref="C348:C350"/>
    <mergeCell ref="A351:A354"/>
    <mergeCell ref="B351:B354"/>
    <mergeCell ref="C351:C354"/>
    <mergeCell ref="A355:A358"/>
    <mergeCell ref="B355:B358"/>
    <mergeCell ref="C355:C358"/>
    <mergeCell ref="M355:M357"/>
    <mergeCell ref="A359:A361"/>
    <mergeCell ref="B359:B361"/>
    <mergeCell ref="C359:C361"/>
    <mergeCell ref="M359:M386"/>
    <mergeCell ref="A362:A364"/>
    <mergeCell ref="B362:B364"/>
    <mergeCell ref="C362:C364"/>
    <mergeCell ref="A365:A367"/>
    <mergeCell ref="B365:B367"/>
    <mergeCell ref="C365:C367"/>
    <mergeCell ref="A368:A370"/>
    <mergeCell ref="B368:B370"/>
    <mergeCell ref="C368:C370"/>
    <mergeCell ref="A371:A373"/>
    <mergeCell ref="B371:B373"/>
    <mergeCell ref="C371:C373"/>
    <mergeCell ref="A374:A376"/>
    <mergeCell ref="B374:B376"/>
    <mergeCell ref="C374:C376"/>
    <mergeCell ref="A377:A379"/>
    <mergeCell ref="B377:B379"/>
    <mergeCell ref="C377:C379"/>
    <mergeCell ref="A380:A383"/>
    <mergeCell ref="B380:B383"/>
    <mergeCell ref="C380:C383"/>
    <mergeCell ref="A384:A386"/>
    <mergeCell ref="B384:B386"/>
    <mergeCell ref="C384:C386"/>
    <mergeCell ref="A387:A390"/>
    <mergeCell ref="B387:B390"/>
    <mergeCell ref="C387:C390"/>
    <mergeCell ref="M387:M389"/>
    <mergeCell ref="B391:B394"/>
    <mergeCell ref="C391:C394"/>
    <mergeCell ref="M391:M393"/>
    <mergeCell ref="B395:B398"/>
    <mergeCell ref="C395:C398"/>
    <mergeCell ref="M395:M397"/>
    <mergeCell ref="B399:B402"/>
    <mergeCell ref="C399:C402"/>
    <mergeCell ref="M399:M401"/>
    <mergeCell ref="B403:B405"/>
    <mergeCell ref="C403:C405"/>
    <mergeCell ref="M403:M405"/>
    <mergeCell ref="A406:A409"/>
    <mergeCell ref="B406:B409"/>
    <mergeCell ref="C406:C409"/>
    <mergeCell ref="A410:A413"/>
    <mergeCell ref="B410:B413"/>
    <mergeCell ref="C410:C413"/>
    <mergeCell ref="A414:A417"/>
    <mergeCell ref="B414:B417"/>
    <mergeCell ref="C414:C417"/>
    <mergeCell ref="A418:A420"/>
    <mergeCell ref="B418:B420"/>
    <mergeCell ref="C418:C420"/>
    <mergeCell ref="A421:A424"/>
    <mergeCell ref="B421:B424"/>
    <mergeCell ref="C421:C424"/>
    <mergeCell ref="B425:B428"/>
    <mergeCell ref="C425:C428"/>
    <mergeCell ref="A427:A428"/>
    <mergeCell ref="A429:A432"/>
    <mergeCell ref="B429:B432"/>
    <mergeCell ref="C429:C432"/>
    <mergeCell ref="A433:A436"/>
    <mergeCell ref="B433:B436"/>
    <mergeCell ref="C433:C436"/>
    <mergeCell ref="B437:B440"/>
    <mergeCell ref="C438:C440"/>
    <mergeCell ref="A439:A440"/>
    <mergeCell ref="A441:A444"/>
    <mergeCell ref="B441:B444"/>
    <mergeCell ref="C441:C444"/>
    <mergeCell ref="A445:A448"/>
    <mergeCell ref="B445:B448"/>
    <mergeCell ref="C445:C448"/>
    <mergeCell ref="B449:B452"/>
    <mergeCell ref="C449:C452"/>
    <mergeCell ref="M449:M451"/>
    <mergeCell ref="A453:A455"/>
    <mergeCell ref="B453:B456"/>
    <mergeCell ref="C453:C456"/>
    <mergeCell ref="M453:M455"/>
    <mergeCell ref="A457:A459"/>
    <mergeCell ref="B457:B460"/>
    <mergeCell ref="C457:C460"/>
    <mergeCell ref="M457:M459"/>
    <mergeCell ref="A461:A463"/>
    <mergeCell ref="B461:B464"/>
    <mergeCell ref="C461:C464"/>
    <mergeCell ref="A465:A468"/>
    <mergeCell ref="B465:B468"/>
    <mergeCell ref="C465:C468"/>
    <mergeCell ref="M465:M468"/>
    <mergeCell ref="A469:A472"/>
    <mergeCell ref="B469:B472"/>
    <mergeCell ref="C469:C472"/>
    <mergeCell ref="M470:M480"/>
    <mergeCell ref="A473:A476"/>
    <mergeCell ref="B473:B476"/>
    <mergeCell ref="C473:C476"/>
    <mergeCell ref="A477:A478"/>
    <mergeCell ref="B477:B478"/>
    <mergeCell ref="C477:C478"/>
    <mergeCell ref="A479:A480"/>
    <mergeCell ref="B479:B480"/>
    <mergeCell ref="C479:C480"/>
    <mergeCell ref="A481:A482"/>
    <mergeCell ref="B481:B482"/>
    <mergeCell ref="C481:C482"/>
    <mergeCell ref="A483:A484"/>
    <mergeCell ref="B483:B484"/>
    <mergeCell ref="C483:C484"/>
    <mergeCell ref="A485:A486"/>
    <mergeCell ref="B485:B486"/>
    <mergeCell ref="C485:C486"/>
    <mergeCell ref="A487:A488"/>
    <mergeCell ref="B487:B488"/>
    <mergeCell ref="C487:C488"/>
    <mergeCell ref="A489:A490"/>
    <mergeCell ref="B489:B490"/>
    <mergeCell ref="C489:C490"/>
    <mergeCell ref="A491:A492"/>
    <mergeCell ref="B491:B492"/>
    <mergeCell ref="C491:C492"/>
    <mergeCell ref="A493:A494"/>
    <mergeCell ref="B493:B494"/>
    <mergeCell ref="C493:C494"/>
    <mergeCell ref="A495:M495"/>
    <mergeCell ref="A500:A502"/>
    <mergeCell ref="B500:B503"/>
    <mergeCell ref="C500:C503"/>
    <mergeCell ref="M500:M502"/>
    <mergeCell ref="A504:A506"/>
    <mergeCell ref="B504:B506"/>
    <mergeCell ref="C504:C506"/>
    <mergeCell ref="M504:M506"/>
    <mergeCell ref="A507:A509"/>
    <mergeCell ref="B507:B509"/>
    <mergeCell ref="C507:C509"/>
    <mergeCell ref="M507:M509"/>
    <mergeCell ref="A510:A512"/>
    <mergeCell ref="B510:B512"/>
    <mergeCell ref="C510:C512"/>
    <mergeCell ref="M510:M512"/>
    <mergeCell ref="A513:A515"/>
    <mergeCell ref="B513:B515"/>
    <mergeCell ref="C513:C515"/>
    <mergeCell ref="M513:M515"/>
    <mergeCell ref="A516:A518"/>
    <mergeCell ref="B516:B518"/>
    <mergeCell ref="C516:C518"/>
    <mergeCell ref="M516:M518"/>
    <mergeCell ref="A519:A521"/>
    <mergeCell ref="B519:B521"/>
    <mergeCell ref="C519:C521"/>
    <mergeCell ref="M519:M521"/>
    <mergeCell ref="A522:A524"/>
    <mergeCell ref="B522:B524"/>
    <mergeCell ref="C522:C524"/>
    <mergeCell ref="M522:M524"/>
    <mergeCell ref="A525:A527"/>
    <mergeCell ref="B525:B528"/>
    <mergeCell ref="C525:C528"/>
    <mergeCell ref="M525:M527"/>
    <mergeCell ref="A529:A531"/>
    <mergeCell ref="B529:B532"/>
    <mergeCell ref="C529:C532"/>
    <mergeCell ref="M529:M531"/>
    <mergeCell ref="A533:A535"/>
    <mergeCell ref="B533:B536"/>
    <mergeCell ref="C533:C536"/>
    <mergeCell ref="M533:M535"/>
    <mergeCell ref="A537:A539"/>
    <mergeCell ref="B537:B539"/>
    <mergeCell ref="C537:C539"/>
    <mergeCell ref="M537:M539"/>
    <mergeCell ref="B540:B541"/>
    <mergeCell ref="C540:C541"/>
    <mergeCell ref="B542:B543"/>
    <mergeCell ref="C542:C543"/>
    <mergeCell ref="B544:B545"/>
    <mergeCell ref="C544:C545"/>
    <mergeCell ref="B546:B547"/>
    <mergeCell ref="C546:C547"/>
    <mergeCell ref="B548:B549"/>
    <mergeCell ref="C548:C549"/>
    <mergeCell ref="B550:B551"/>
    <mergeCell ref="C550:C551"/>
    <mergeCell ref="B552:B553"/>
    <mergeCell ref="C552:C553"/>
    <mergeCell ref="B554:B555"/>
    <mergeCell ref="C554:C555"/>
    <mergeCell ref="A556:A558"/>
    <mergeCell ref="B556:B559"/>
    <mergeCell ref="C556:C559"/>
    <mergeCell ref="M556:M558"/>
    <mergeCell ref="A560:A562"/>
    <mergeCell ref="B560:B562"/>
    <mergeCell ref="C560:C562"/>
    <mergeCell ref="M560:M562"/>
    <mergeCell ref="A563:A565"/>
    <mergeCell ref="B563:B565"/>
    <mergeCell ref="C563:C565"/>
    <mergeCell ref="M563:M565"/>
    <mergeCell ref="A566:A568"/>
    <mergeCell ref="B566:B569"/>
    <mergeCell ref="C566:C569"/>
    <mergeCell ref="M566:M568"/>
    <mergeCell ref="A570:A572"/>
    <mergeCell ref="B570:B572"/>
    <mergeCell ref="C570:C572"/>
    <mergeCell ref="M570:M572"/>
    <mergeCell ref="A573:A575"/>
    <mergeCell ref="B573:B575"/>
    <mergeCell ref="C573:C575"/>
    <mergeCell ref="M573:M575"/>
    <mergeCell ref="A576:A578"/>
    <mergeCell ref="B576:B578"/>
    <mergeCell ref="C576:C578"/>
    <mergeCell ref="A579:A581"/>
    <mergeCell ref="B579:B581"/>
    <mergeCell ref="C579:C581"/>
    <mergeCell ref="A582:A584"/>
    <mergeCell ref="B582:B584"/>
    <mergeCell ref="C582:C584"/>
    <mergeCell ref="A585:A587"/>
    <mergeCell ref="B585:B587"/>
    <mergeCell ref="C585:C587"/>
    <mergeCell ref="B588:B590"/>
    <mergeCell ref="C588:C590"/>
    <mergeCell ref="B591:B592"/>
    <mergeCell ref="C591:C592"/>
    <mergeCell ref="B593:B594"/>
    <mergeCell ref="C593:C594"/>
    <mergeCell ref="B595:B596"/>
    <mergeCell ref="C595:C596"/>
    <mergeCell ref="B597:B598"/>
    <mergeCell ref="C597:C598"/>
    <mergeCell ref="B599:B601"/>
    <mergeCell ref="C599:C601"/>
    <mergeCell ref="B602:B605"/>
    <mergeCell ref="C602:C605"/>
    <mergeCell ref="B606:B609"/>
    <mergeCell ref="C606:C609"/>
    <mergeCell ref="M606:M608"/>
    <mergeCell ref="B610:B611"/>
    <mergeCell ref="C610:C611"/>
    <mergeCell ref="B612:B614"/>
    <mergeCell ref="C612:C614"/>
    <mergeCell ref="B615:B617"/>
    <mergeCell ref="C615:C617"/>
    <mergeCell ref="M615:M617"/>
    <mergeCell ref="B618:B621"/>
    <mergeCell ref="C618:C621"/>
    <mergeCell ref="B622:B625"/>
    <mergeCell ref="C622:C625"/>
    <mergeCell ref="B626:B628"/>
    <mergeCell ref="C626:C628"/>
    <mergeCell ref="A629:A631"/>
    <mergeCell ref="B629:B631"/>
    <mergeCell ref="C629:C631"/>
    <mergeCell ref="M629:M631"/>
    <mergeCell ref="A633:A635"/>
    <mergeCell ref="B633:B635"/>
    <mergeCell ref="C633:C636"/>
    <mergeCell ref="M633:M635"/>
    <mergeCell ref="B637:B638"/>
    <mergeCell ref="C637:C638"/>
    <mergeCell ref="B639:B640"/>
    <mergeCell ref="C639:C640"/>
    <mergeCell ref="A641:M641"/>
    <mergeCell ref="A642:A644"/>
    <mergeCell ref="B642:B645"/>
    <mergeCell ref="C642:C645"/>
    <mergeCell ref="A647:A649"/>
    <mergeCell ref="B647:B650"/>
    <mergeCell ref="C647:C650"/>
    <mergeCell ref="M647:M649"/>
    <mergeCell ref="A651:A653"/>
    <mergeCell ref="B651:B653"/>
    <mergeCell ref="C651:C653"/>
    <mergeCell ref="M651:M653"/>
    <mergeCell ref="A654:A656"/>
    <mergeCell ref="B654:B656"/>
    <mergeCell ref="C654:C656"/>
    <mergeCell ref="M654:M656"/>
    <mergeCell ref="A657:A659"/>
    <mergeCell ref="B657:B659"/>
    <mergeCell ref="C657:C659"/>
    <mergeCell ref="M657:M659"/>
    <mergeCell ref="A660:A662"/>
    <mergeCell ref="B660:B662"/>
    <mergeCell ref="C660:C662"/>
    <mergeCell ref="M660:M662"/>
    <mergeCell ref="A663:A665"/>
    <mergeCell ref="B663:B665"/>
    <mergeCell ref="C663:C665"/>
    <mergeCell ref="M663:M665"/>
    <mergeCell ref="A666:A668"/>
    <mergeCell ref="B666:B668"/>
    <mergeCell ref="C666:C668"/>
    <mergeCell ref="M666:M668"/>
    <mergeCell ref="A669:A671"/>
    <mergeCell ref="B669:B671"/>
    <mergeCell ref="C669:C671"/>
    <mergeCell ref="M669:M671"/>
    <mergeCell ref="A672:A674"/>
    <mergeCell ref="B672:B674"/>
    <mergeCell ref="C672:C674"/>
    <mergeCell ref="M672:M674"/>
    <mergeCell ref="B675:B676"/>
    <mergeCell ref="C675:C676"/>
    <mergeCell ref="B677:B678"/>
    <mergeCell ref="C677:C678"/>
    <mergeCell ref="B679:B680"/>
    <mergeCell ref="C679:C680"/>
    <mergeCell ref="B681:B682"/>
    <mergeCell ref="C681:C682"/>
    <mergeCell ref="B683:B684"/>
    <mergeCell ref="C683:C684"/>
    <mergeCell ref="B685:B688"/>
    <mergeCell ref="C685:C688"/>
    <mergeCell ref="A689:A691"/>
    <mergeCell ref="B689:B692"/>
    <mergeCell ref="C689:C692"/>
    <mergeCell ref="M689:M691"/>
    <mergeCell ref="A693:A695"/>
    <mergeCell ref="B693:B695"/>
    <mergeCell ref="C693:C695"/>
    <mergeCell ref="M693:M695"/>
    <mergeCell ref="A696:A698"/>
    <mergeCell ref="B696:B698"/>
    <mergeCell ref="C696:C698"/>
    <mergeCell ref="M696:M698"/>
    <mergeCell ref="A699:A701"/>
    <mergeCell ref="B699:B701"/>
    <mergeCell ref="C699:C701"/>
    <mergeCell ref="M699:M701"/>
    <mergeCell ref="A702:A704"/>
    <mergeCell ref="B702:B704"/>
    <mergeCell ref="C702:C704"/>
    <mergeCell ref="M702:M704"/>
    <mergeCell ref="A705:A707"/>
    <mergeCell ref="B705:B707"/>
    <mergeCell ref="C705:C707"/>
    <mergeCell ref="M705:M707"/>
    <mergeCell ref="A708:A710"/>
    <mergeCell ref="B708:B710"/>
    <mergeCell ref="C708:C710"/>
    <mergeCell ref="M708:M710"/>
    <mergeCell ref="A711:A713"/>
    <mergeCell ref="B711:B713"/>
    <mergeCell ref="C711:C713"/>
    <mergeCell ref="M711:M713"/>
    <mergeCell ref="A714:A716"/>
    <mergeCell ref="B714:B716"/>
    <mergeCell ref="C714:C716"/>
    <mergeCell ref="M714:M716"/>
    <mergeCell ref="A717:A719"/>
    <mergeCell ref="B717:B719"/>
    <mergeCell ref="C717:C719"/>
    <mergeCell ref="M717:M719"/>
    <mergeCell ref="A720:A722"/>
    <mergeCell ref="B720:B722"/>
    <mergeCell ref="C720:C722"/>
    <mergeCell ref="M720:M722"/>
    <mergeCell ref="A723:A725"/>
    <mergeCell ref="B723:B725"/>
    <mergeCell ref="C723:C725"/>
    <mergeCell ref="M723:M725"/>
    <mergeCell ref="A726:A728"/>
    <mergeCell ref="B726:B728"/>
    <mergeCell ref="C726:C728"/>
    <mergeCell ref="M726:M728"/>
    <mergeCell ref="A729:A731"/>
    <mergeCell ref="B729:B731"/>
    <mergeCell ref="C729:C731"/>
    <mergeCell ref="M729:M731"/>
    <mergeCell ref="A732:A734"/>
    <mergeCell ref="B732:B734"/>
    <mergeCell ref="C732:C734"/>
    <mergeCell ref="M732:M734"/>
    <mergeCell ref="A735:A737"/>
    <mergeCell ref="B735:B737"/>
    <mergeCell ref="C735:C737"/>
    <mergeCell ref="M735:M737"/>
    <mergeCell ref="A738:A740"/>
    <mergeCell ref="B738:B740"/>
    <mergeCell ref="C738:C740"/>
    <mergeCell ref="M738:M740"/>
    <mergeCell ref="A741:A743"/>
    <mergeCell ref="B741:B743"/>
    <mergeCell ref="C741:C743"/>
    <mergeCell ref="M741:M743"/>
    <mergeCell ref="A744:A746"/>
    <mergeCell ref="B744:B746"/>
    <mergeCell ref="C744:C746"/>
    <mergeCell ref="M744:M746"/>
    <mergeCell ref="A747:A749"/>
    <mergeCell ref="B747:B749"/>
    <mergeCell ref="C747:C749"/>
    <mergeCell ref="M747:M749"/>
    <mergeCell ref="A750:A752"/>
    <mergeCell ref="B750:B752"/>
    <mergeCell ref="C750:C752"/>
    <mergeCell ref="M750:M752"/>
    <mergeCell ref="A753:A755"/>
    <mergeCell ref="B753:B755"/>
    <mergeCell ref="C753:C755"/>
    <mergeCell ref="M753:M755"/>
    <mergeCell ref="A756:A758"/>
    <mergeCell ref="B756:B758"/>
    <mergeCell ref="C756:C758"/>
    <mergeCell ref="M756:M758"/>
    <mergeCell ref="A759:A761"/>
    <mergeCell ref="B759:B761"/>
    <mergeCell ref="C759:C761"/>
    <mergeCell ref="M759:M761"/>
    <mergeCell ref="A762:A764"/>
    <mergeCell ref="B762:B764"/>
    <mergeCell ref="C762:C764"/>
    <mergeCell ref="M762:M764"/>
    <mergeCell ref="A765:A767"/>
    <mergeCell ref="B765:B767"/>
    <mergeCell ref="C765:C767"/>
    <mergeCell ref="M765:M767"/>
    <mergeCell ref="A768:A770"/>
    <mergeCell ref="B768:B770"/>
    <mergeCell ref="C768:C770"/>
    <mergeCell ref="M768:M770"/>
    <mergeCell ref="B771:B772"/>
    <mergeCell ref="C771:C772"/>
    <mergeCell ref="B773:B774"/>
    <mergeCell ref="C773:C774"/>
    <mergeCell ref="B775:B776"/>
    <mergeCell ref="C775:C776"/>
    <mergeCell ref="B777:B778"/>
    <mergeCell ref="C777:C778"/>
    <mergeCell ref="B779:B780"/>
    <mergeCell ref="C779:C780"/>
    <mergeCell ref="B781:B782"/>
    <mergeCell ref="C781:C782"/>
    <mergeCell ref="B783:B784"/>
    <mergeCell ref="C783:C784"/>
    <mergeCell ref="B785:B786"/>
    <mergeCell ref="C785:C786"/>
    <mergeCell ref="B787:B790"/>
    <mergeCell ref="C787:C790"/>
    <mergeCell ref="M787:M789"/>
    <mergeCell ref="A791:A793"/>
    <mergeCell ref="B791:B794"/>
    <mergeCell ref="C791:C794"/>
    <mergeCell ref="M791:M793"/>
    <mergeCell ref="A795:A797"/>
    <mergeCell ref="B795:B797"/>
    <mergeCell ref="C795:C797"/>
    <mergeCell ref="M795:M797"/>
    <mergeCell ref="A798:A800"/>
    <mergeCell ref="B798:B800"/>
    <mergeCell ref="C798:C800"/>
    <mergeCell ref="M798:M800"/>
    <mergeCell ref="B801:B803"/>
    <mergeCell ref="C801:C803"/>
    <mergeCell ref="B804:B807"/>
    <mergeCell ref="C804:C807"/>
    <mergeCell ref="B808:B811"/>
    <mergeCell ref="C808:C811"/>
    <mergeCell ref="B812:B815"/>
    <mergeCell ref="C812:C815"/>
    <mergeCell ref="B816:B819"/>
    <mergeCell ref="C816:C819"/>
    <mergeCell ref="A820:A822"/>
    <mergeCell ref="B820:B822"/>
    <mergeCell ref="C820:C822"/>
    <mergeCell ref="A823:A825"/>
    <mergeCell ref="B823:B825"/>
    <mergeCell ref="C823:C825"/>
    <mergeCell ref="A826:A828"/>
    <mergeCell ref="B826:B828"/>
    <mergeCell ref="C826:C828"/>
    <mergeCell ref="A829:A831"/>
    <mergeCell ref="B829:B831"/>
    <mergeCell ref="C829:C831"/>
    <mergeCell ref="A832:A834"/>
    <mergeCell ref="B832:B835"/>
    <mergeCell ref="C832:C835"/>
    <mergeCell ref="M832:M834"/>
    <mergeCell ref="A836:A838"/>
    <mergeCell ref="B836:B839"/>
    <mergeCell ref="C836:C839"/>
    <mergeCell ref="M836:M838"/>
    <mergeCell ref="A840:A842"/>
    <mergeCell ref="B840:B843"/>
    <mergeCell ref="C840:C843"/>
    <mergeCell ref="M840:M842"/>
    <mergeCell ref="A844:A846"/>
    <mergeCell ref="B844:B846"/>
    <mergeCell ref="C844:C846"/>
    <mergeCell ref="M844:M846"/>
    <mergeCell ref="A847:A849"/>
    <mergeCell ref="B847:B850"/>
    <mergeCell ref="C847:C850"/>
    <mergeCell ref="M847:M849"/>
    <mergeCell ref="B851:B854"/>
    <mergeCell ref="C851:C854"/>
    <mergeCell ref="B855:B858"/>
    <mergeCell ref="C855:C858"/>
    <mergeCell ref="B859:B862"/>
    <mergeCell ref="C859:C862"/>
    <mergeCell ref="B863:B864"/>
    <mergeCell ref="C863:C864"/>
    <mergeCell ref="B865:B866"/>
    <mergeCell ref="C865:C866"/>
    <mergeCell ref="B867:B868"/>
    <mergeCell ref="C867:C868"/>
    <mergeCell ref="B869:B870"/>
    <mergeCell ref="C869:C870"/>
    <mergeCell ref="A871:A873"/>
    <mergeCell ref="B871:B874"/>
    <mergeCell ref="C871:C874"/>
    <mergeCell ref="M871:M873"/>
    <mergeCell ref="A875:A877"/>
    <mergeCell ref="B875:B877"/>
    <mergeCell ref="C875:C877"/>
    <mergeCell ref="M875:M877"/>
    <mergeCell ref="A878:A880"/>
    <mergeCell ref="B878:B880"/>
    <mergeCell ref="C878:C880"/>
    <mergeCell ref="M878:M880"/>
    <mergeCell ref="A881:A883"/>
    <mergeCell ref="B881:B883"/>
    <mergeCell ref="C881:C883"/>
    <mergeCell ref="M881:M883"/>
    <mergeCell ref="A884:A886"/>
    <mergeCell ref="B884:B886"/>
    <mergeCell ref="C884:C886"/>
    <mergeCell ref="M884:M886"/>
    <mergeCell ref="A887:A889"/>
    <mergeCell ref="B887:B889"/>
    <mergeCell ref="C887:C889"/>
    <mergeCell ref="M887:M889"/>
    <mergeCell ref="A890:A892"/>
    <mergeCell ref="B890:B892"/>
    <mergeCell ref="C890:C892"/>
    <mergeCell ref="M890:M892"/>
    <mergeCell ref="B893:B894"/>
    <mergeCell ref="C893:C894"/>
    <mergeCell ref="B895:B896"/>
    <mergeCell ref="C895:C896"/>
    <mergeCell ref="B897:B898"/>
    <mergeCell ref="C897:C898"/>
    <mergeCell ref="B899:B900"/>
    <mergeCell ref="C899:C900"/>
    <mergeCell ref="B901:M901"/>
    <mergeCell ref="B906:B909"/>
    <mergeCell ref="C906:C909"/>
    <mergeCell ref="A910:A912"/>
    <mergeCell ref="B910:B913"/>
    <mergeCell ref="C910:C913"/>
    <mergeCell ref="M910:M912"/>
    <mergeCell ref="A914:A916"/>
    <mergeCell ref="B914:B916"/>
    <mergeCell ref="C914:C916"/>
    <mergeCell ref="M914:M916"/>
    <mergeCell ref="A917:A919"/>
    <mergeCell ref="B917:B920"/>
    <mergeCell ref="C917:C920"/>
    <mergeCell ref="M917:M919"/>
    <mergeCell ref="A921:A923"/>
    <mergeCell ref="B921:B923"/>
    <mergeCell ref="C921:C923"/>
    <mergeCell ref="M921:M923"/>
    <mergeCell ref="B924:B926"/>
    <mergeCell ref="C924:C926"/>
    <mergeCell ref="B927:B929"/>
    <mergeCell ref="C927:C929"/>
    <mergeCell ref="B930:B933"/>
    <mergeCell ref="C930:C933"/>
    <mergeCell ref="B934:B936"/>
    <mergeCell ref="C934:C936"/>
    <mergeCell ref="M934:M936"/>
    <mergeCell ref="B937:B938"/>
    <mergeCell ref="C937:C938"/>
    <mergeCell ref="B939:B940"/>
    <mergeCell ref="C939:C940"/>
    <mergeCell ref="B941:B942"/>
    <mergeCell ref="C941:C942"/>
    <mergeCell ref="B943:B944"/>
    <mergeCell ref="C943:C944"/>
    <mergeCell ref="A945:A947"/>
    <mergeCell ref="B945:B948"/>
    <mergeCell ref="C945:C948"/>
    <mergeCell ref="M945:M947"/>
    <mergeCell ref="A949:A951"/>
    <mergeCell ref="B949:B951"/>
    <mergeCell ref="C949:C951"/>
    <mergeCell ref="M949:M951"/>
    <mergeCell ref="A952:A954"/>
    <mergeCell ref="B952:B954"/>
    <mergeCell ref="C952:C954"/>
    <mergeCell ref="M952:M954"/>
    <mergeCell ref="A955:A957"/>
    <mergeCell ref="B955:B957"/>
    <mergeCell ref="C955:C957"/>
    <mergeCell ref="M955:M957"/>
    <mergeCell ref="A958:A960"/>
    <mergeCell ref="B958:B960"/>
    <mergeCell ref="C958:C960"/>
    <mergeCell ref="M958:M960"/>
    <mergeCell ref="A961:A963"/>
    <mergeCell ref="B961:B963"/>
    <mergeCell ref="C961:C963"/>
    <mergeCell ref="M961:M963"/>
    <mergeCell ref="A964:A966"/>
    <mergeCell ref="B964:B966"/>
    <mergeCell ref="C964:C966"/>
    <mergeCell ref="M964:M966"/>
    <mergeCell ref="A967:A969"/>
    <mergeCell ref="B967:B969"/>
    <mergeCell ref="C967:C969"/>
    <mergeCell ref="M967:M969"/>
    <mergeCell ref="A970:A972"/>
    <mergeCell ref="B970:B972"/>
    <mergeCell ref="C970:C972"/>
    <mergeCell ref="M970:M972"/>
    <mergeCell ref="A973:A975"/>
    <mergeCell ref="B973:B975"/>
    <mergeCell ref="C973:C975"/>
    <mergeCell ref="M973:M975"/>
    <mergeCell ref="A976:A978"/>
    <mergeCell ref="B976:B978"/>
    <mergeCell ref="C976:C978"/>
    <mergeCell ref="M976:M978"/>
    <mergeCell ref="B979:B980"/>
    <mergeCell ref="C979:C980"/>
    <mergeCell ref="B981:B982"/>
    <mergeCell ref="C981:C982"/>
    <mergeCell ref="B983:B984"/>
    <mergeCell ref="C983:C984"/>
    <mergeCell ref="B985:B986"/>
    <mergeCell ref="C985:C986"/>
    <mergeCell ref="A987:A989"/>
    <mergeCell ref="B987:B990"/>
    <mergeCell ref="C987:C990"/>
    <mergeCell ref="M987:M989"/>
    <mergeCell ref="A991:A993"/>
    <mergeCell ref="B991:B994"/>
    <mergeCell ref="C991:C994"/>
    <mergeCell ref="A995:A997"/>
    <mergeCell ref="B995:B998"/>
    <mergeCell ref="C995:C998"/>
    <mergeCell ref="A999:A1001"/>
    <mergeCell ref="B999:B1002"/>
    <mergeCell ref="C999:C1002"/>
    <mergeCell ref="M999:M1001"/>
    <mergeCell ref="B1003:B1004"/>
    <mergeCell ref="C1003:C1004"/>
    <mergeCell ref="B1005:B1006"/>
    <mergeCell ref="C1005:C1006"/>
    <mergeCell ref="B1011:B1012"/>
    <mergeCell ref="C1011:C1012"/>
    <mergeCell ref="B1013:B1014"/>
    <mergeCell ref="C1013:C1014"/>
    <mergeCell ref="B1015:B1016"/>
    <mergeCell ref="C1015:C1016"/>
    <mergeCell ref="B1017:B1018"/>
    <mergeCell ref="C1017:C1018"/>
    <mergeCell ref="A1019:A1021"/>
    <mergeCell ref="B1019:B1022"/>
    <mergeCell ref="C1019:C1022"/>
    <mergeCell ref="B1023:B1024"/>
    <mergeCell ref="C1023:C1024"/>
    <mergeCell ref="A1025:A1027"/>
    <mergeCell ref="B1025:B1027"/>
    <mergeCell ref="C1025:C1027"/>
    <mergeCell ref="A1028:A1030"/>
    <mergeCell ref="B1028:B1031"/>
    <mergeCell ref="C1028:C1031"/>
    <mergeCell ref="B1032:B1033"/>
    <mergeCell ref="C1032:C1033"/>
    <mergeCell ref="A1034:A1036"/>
    <mergeCell ref="B1034:B1037"/>
    <mergeCell ref="C1034:C1037"/>
    <mergeCell ref="M1034:M1036"/>
    <mergeCell ref="B1038:B1039"/>
    <mergeCell ref="C1038:C1039"/>
    <mergeCell ref="A1040:M1040"/>
    <mergeCell ref="A1041:A1043"/>
    <mergeCell ref="B1041:B1044"/>
    <mergeCell ref="C1041:C1044"/>
    <mergeCell ref="M1041:M1043"/>
    <mergeCell ref="A1045:A1047"/>
    <mergeCell ref="B1045:B1048"/>
    <mergeCell ref="C1045:C1048"/>
    <mergeCell ref="M1045:M1047"/>
    <mergeCell ref="A1049:A1051"/>
    <mergeCell ref="B1049:B1052"/>
    <mergeCell ref="C1049:C1052"/>
    <mergeCell ref="M1049:M1051"/>
    <mergeCell ref="A1053:A1055"/>
    <mergeCell ref="B1053:B1056"/>
    <mergeCell ref="C1053:C1056"/>
    <mergeCell ref="M1053:M1055"/>
    <mergeCell ref="A1057:A1059"/>
    <mergeCell ref="B1057:B1060"/>
    <mergeCell ref="C1057:C1060"/>
    <mergeCell ref="M1057:M1059"/>
    <mergeCell ref="A1061:A1063"/>
    <mergeCell ref="B1061:B1064"/>
    <mergeCell ref="C1061:C1064"/>
    <mergeCell ref="M1061:M1063"/>
    <mergeCell ref="A1065:A1067"/>
    <mergeCell ref="B1065:B1068"/>
    <mergeCell ref="C1065:C1068"/>
    <mergeCell ref="M1065:M1067"/>
    <mergeCell ref="A1069:A1071"/>
    <mergeCell ref="B1069:B1072"/>
    <mergeCell ref="C1069:C1072"/>
    <mergeCell ref="M1069:M1071"/>
    <mergeCell ref="A1073:A1075"/>
    <mergeCell ref="B1073:B1076"/>
    <mergeCell ref="C1073:C1076"/>
    <mergeCell ref="M1073:M1075"/>
    <mergeCell ref="A1077:A1079"/>
    <mergeCell ref="B1077:B1080"/>
    <mergeCell ref="C1077:C1080"/>
    <mergeCell ref="M1077:M1079"/>
    <mergeCell ref="A1081:A1083"/>
    <mergeCell ref="B1081:B1084"/>
    <mergeCell ref="C1081:C1084"/>
    <mergeCell ref="M1081:M1083"/>
    <mergeCell ref="A1085:A1087"/>
    <mergeCell ref="B1085:B1088"/>
    <mergeCell ref="C1085:C1088"/>
    <mergeCell ref="M1085:M1087"/>
    <mergeCell ref="A1089:A1091"/>
    <mergeCell ref="B1089:B1092"/>
    <mergeCell ref="C1089:C1092"/>
    <mergeCell ref="M1089:M1091"/>
    <mergeCell ref="A1093:A1095"/>
    <mergeCell ref="B1093:B1096"/>
    <mergeCell ref="C1093:C1096"/>
    <mergeCell ref="M1093:M1095"/>
    <mergeCell ref="A1097:A1099"/>
    <mergeCell ref="B1097:B1100"/>
    <mergeCell ref="C1097:C1100"/>
    <mergeCell ref="M1097:M1099"/>
    <mergeCell ref="A1101:A1103"/>
    <mergeCell ref="B1101:B1104"/>
    <mergeCell ref="C1101:C1104"/>
    <mergeCell ref="M1101:M1103"/>
    <mergeCell ref="A1105:A1107"/>
    <mergeCell ref="B1105:B1108"/>
    <mergeCell ref="C1105:C1108"/>
    <mergeCell ref="M1105:M1107"/>
    <mergeCell ref="A1109:M1109"/>
    <mergeCell ref="A1110:A1112"/>
    <mergeCell ref="B1110:B1113"/>
    <mergeCell ref="C1110:C1113"/>
    <mergeCell ref="A1114:M1114"/>
    <mergeCell ref="B1115:M1115"/>
    <mergeCell ref="A1116:A1118"/>
    <mergeCell ref="B1116:B1119"/>
    <mergeCell ref="C1116:C1119"/>
    <mergeCell ref="M1116:M1118"/>
    <mergeCell ref="A1120:A1121"/>
    <mergeCell ref="B1120:B1121"/>
    <mergeCell ref="C1120:C1121"/>
    <mergeCell ref="M1120:M1121"/>
    <mergeCell ref="A1122:A1123"/>
    <mergeCell ref="B1122:B1123"/>
    <mergeCell ref="C1122:C1123"/>
    <mergeCell ref="M1122:M1123"/>
    <mergeCell ref="A1124:A1125"/>
    <mergeCell ref="B1124:B1125"/>
    <mergeCell ref="C1124:C1125"/>
    <mergeCell ref="M1124:M1125"/>
    <mergeCell ref="A1126:A1127"/>
    <mergeCell ref="B1126:B1127"/>
    <mergeCell ref="C1126:C1127"/>
    <mergeCell ref="M1126:M1127"/>
    <mergeCell ref="A1128:A1129"/>
    <mergeCell ref="B1128:B1129"/>
    <mergeCell ref="C1128:C1129"/>
    <mergeCell ref="M1128:M1129"/>
    <mergeCell ref="A1130:A1131"/>
    <mergeCell ref="B1130:B1131"/>
    <mergeCell ref="C1130:C1131"/>
    <mergeCell ref="M1130:M1131"/>
    <mergeCell ref="A1132:A1133"/>
    <mergeCell ref="B1132:B1133"/>
    <mergeCell ref="C1132:C1133"/>
    <mergeCell ref="M1132:M1133"/>
    <mergeCell ref="A1134:A1135"/>
    <mergeCell ref="B1134:B1135"/>
    <mergeCell ref="C1134:C1135"/>
    <mergeCell ref="M1134:M1135"/>
    <mergeCell ref="A1136:A1137"/>
    <mergeCell ref="B1136:B1137"/>
    <mergeCell ref="C1136:C1137"/>
    <mergeCell ref="M1136:M1137"/>
    <mergeCell ref="A1138:A1139"/>
    <mergeCell ref="B1138:B1139"/>
    <mergeCell ref="C1138:C1139"/>
    <mergeCell ref="M1138:M1139"/>
    <mergeCell ref="A1140:A1141"/>
    <mergeCell ref="B1140:B1141"/>
    <mergeCell ref="C1140:C1141"/>
    <mergeCell ref="M1140:M1141"/>
    <mergeCell ref="A1142:A1143"/>
    <mergeCell ref="B1142:B1143"/>
    <mergeCell ref="C1142:C1143"/>
    <mergeCell ref="M1142:M1143"/>
    <mergeCell ref="A1144:A1145"/>
    <mergeCell ref="B1144:B1145"/>
    <mergeCell ref="C1144:C1145"/>
    <mergeCell ref="M1144:M1145"/>
    <mergeCell ref="A1146:A1147"/>
    <mergeCell ref="B1146:B1147"/>
    <mergeCell ref="C1146:C1147"/>
    <mergeCell ref="M1146:M1147"/>
    <mergeCell ref="A1148:A1149"/>
    <mergeCell ref="B1148:B1149"/>
    <mergeCell ref="C1148:C1149"/>
    <mergeCell ref="M1148:M1149"/>
    <mergeCell ref="A1150:A1151"/>
    <mergeCell ref="B1150:B1151"/>
    <mergeCell ref="C1150:C1151"/>
    <mergeCell ref="M1150:M1151"/>
    <mergeCell ref="A1152:A1153"/>
    <mergeCell ref="B1152:B1153"/>
    <mergeCell ref="C1152:C1153"/>
    <mergeCell ref="M1152:M1153"/>
    <mergeCell ref="A1154:A1155"/>
    <mergeCell ref="B1154:B1155"/>
    <mergeCell ref="C1154:C1155"/>
    <mergeCell ref="M1154:M1155"/>
    <mergeCell ref="A1156:A1157"/>
    <mergeCell ref="B1156:B1157"/>
    <mergeCell ref="C1156:C1157"/>
    <mergeCell ref="M1156:M1157"/>
    <mergeCell ref="A1158:A1159"/>
    <mergeCell ref="B1158:B1159"/>
    <mergeCell ref="C1158:C1159"/>
    <mergeCell ref="M1158:M1159"/>
    <mergeCell ref="A1160:A1161"/>
    <mergeCell ref="B1160:B1161"/>
    <mergeCell ref="C1160:C1161"/>
    <mergeCell ref="M1160:M1161"/>
    <mergeCell ref="A1162:A1163"/>
    <mergeCell ref="B1162:B1163"/>
    <mergeCell ref="C1162:C1163"/>
    <mergeCell ref="M1162:M1163"/>
    <mergeCell ref="A1164:A1165"/>
    <mergeCell ref="B1164:B1165"/>
    <mergeCell ref="C1164:C1165"/>
    <mergeCell ref="M1164:M1165"/>
    <mergeCell ref="A1166:A1167"/>
    <mergeCell ref="B1166:B1167"/>
    <mergeCell ref="C1166:C1167"/>
    <mergeCell ref="M1166:M1167"/>
    <mergeCell ref="A1168:A1169"/>
    <mergeCell ref="B1168:B1169"/>
    <mergeCell ref="C1168:C1169"/>
    <mergeCell ref="M1168:M1169"/>
    <mergeCell ref="A1170:A1171"/>
    <mergeCell ref="B1170:B1171"/>
    <mergeCell ref="C1170:C1171"/>
    <mergeCell ref="M1170:M1171"/>
    <mergeCell ref="A1172:M1172"/>
    <mergeCell ref="A1173:A1175"/>
    <mergeCell ref="B1173:B1176"/>
    <mergeCell ref="C1173:C1176"/>
    <mergeCell ref="M1173:M1175"/>
    <mergeCell ref="A1177:A1179"/>
    <mergeCell ref="B1177:B1179"/>
    <mergeCell ref="C1177:C1179"/>
    <mergeCell ref="M1177:M1179"/>
    <mergeCell ref="A1180:A1182"/>
    <mergeCell ref="B1180:B1182"/>
    <mergeCell ref="C1180:C1182"/>
    <mergeCell ref="M1180:M1182"/>
    <mergeCell ref="A1183:A1185"/>
    <mergeCell ref="B1183:B1185"/>
    <mergeCell ref="C1183:C1185"/>
    <mergeCell ref="M1183:M1185"/>
    <mergeCell ref="A1186:A1188"/>
    <mergeCell ref="B1186:B1188"/>
    <mergeCell ref="C1186:C1188"/>
    <mergeCell ref="M1186:M1188"/>
    <mergeCell ref="A1189:A1191"/>
    <mergeCell ref="B1189:B1191"/>
    <mergeCell ref="C1189:C1191"/>
    <mergeCell ref="M1189:M1191"/>
    <mergeCell ref="A1192:M1192"/>
    <mergeCell ref="A1197:A1199"/>
    <mergeCell ref="B1197:B1200"/>
    <mergeCell ref="C1197:C1200"/>
    <mergeCell ref="M1197:M1199"/>
    <mergeCell ref="A1201:A1203"/>
    <mergeCell ref="B1201:B1204"/>
    <mergeCell ref="C1201:C1204"/>
    <mergeCell ref="M1201:M1204"/>
    <mergeCell ref="A1205:A1207"/>
    <mergeCell ref="B1205:B1207"/>
    <mergeCell ref="C1205:C1207"/>
    <mergeCell ref="M1205:M1207"/>
    <mergeCell ref="A1208:A1210"/>
    <mergeCell ref="B1208:B1210"/>
    <mergeCell ref="C1208:C1210"/>
    <mergeCell ref="M1208:M1210"/>
    <mergeCell ref="A1211:A1213"/>
    <mergeCell ref="B1211:B1213"/>
    <mergeCell ref="C1211:C1213"/>
    <mergeCell ref="M1211:M1213"/>
    <mergeCell ref="A1214:A1216"/>
    <mergeCell ref="B1214:B1216"/>
    <mergeCell ref="C1214:C1216"/>
    <mergeCell ref="M1214:M1216"/>
    <mergeCell ref="A1217:A1219"/>
    <mergeCell ref="B1217:B1219"/>
    <mergeCell ref="C1217:C1219"/>
    <mergeCell ref="M1217:M1219"/>
    <mergeCell ref="A1220:A1222"/>
    <mergeCell ref="B1220:B1222"/>
    <mergeCell ref="C1220:C1222"/>
    <mergeCell ref="M1220:M1222"/>
    <mergeCell ref="A1223:A1225"/>
    <mergeCell ref="B1223:B1226"/>
    <mergeCell ref="C1223:C1226"/>
    <mergeCell ref="M1223:M1225"/>
    <mergeCell ref="A1227:A1229"/>
    <mergeCell ref="B1227:B1229"/>
    <mergeCell ref="C1227:C1229"/>
    <mergeCell ref="M1227:M1229"/>
    <mergeCell ref="A1230:A1232"/>
    <mergeCell ref="B1230:B1232"/>
    <mergeCell ref="C1230:C1232"/>
    <mergeCell ref="M1230:M1232"/>
    <mergeCell ref="A1233:A1235"/>
    <mergeCell ref="B1233:B1236"/>
    <mergeCell ref="C1233:C1236"/>
    <mergeCell ref="M1233:M1235"/>
    <mergeCell ref="A1237:A1239"/>
    <mergeCell ref="B1237:B1239"/>
    <mergeCell ref="C1237:C1239"/>
    <mergeCell ref="M1237:M1239"/>
    <mergeCell ref="A1240:A1242"/>
    <mergeCell ref="B1240:B1242"/>
    <mergeCell ref="C1240:C1242"/>
    <mergeCell ref="M1240:M1242"/>
    <mergeCell ref="A1243:A1245"/>
    <mergeCell ref="B1243:B1246"/>
    <mergeCell ref="C1243:C1246"/>
    <mergeCell ref="M1243:M1245"/>
    <mergeCell ref="A1247:A1249"/>
    <mergeCell ref="B1247:B1249"/>
    <mergeCell ref="C1247:C1249"/>
    <mergeCell ref="M1247:M1249"/>
    <mergeCell ref="A1250:A1252"/>
    <mergeCell ref="B1250:B1252"/>
    <mergeCell ref="C1250:C1252"/>
    <mergeCell ref="M1250:M1252"/>
    <mergeCell ref="A1253:A1255"/>
    <mergeCell ref="B1253:B1255"/>
    <mergeCell ref="C1253:C1255"/>
    <mergeCell ref="M1253:M1255"/>
    <mergeCell ref="A1256:A1258"/>
    <mergeCell ref="B1256:B1258"/>
    <mergeCell ref="C1256:C1258"/>
    <mergeCell ref="M1256:M1258"/>
    <mergeCell ref="A1259:A1261"/>
    <mergeCell ref="B1259:B1261"/>
    <mergeCell ref="C1259:C1261"/>
    <mergeCell ref="M1259:M1261"/>
    <mergeCell ref="A1262:A1264"/>
    <mergeCell ref="B1262:B1265"/>
    <mergeCell ref="C1262:C1265"/>
    <mergeCell ref="M1262:M1264"/>
    <mergeCell ref="A1266:A1268"/>
    <mergeCell ref="B1266:B1269"/>
    <mergeCell ref="C1266:C1269"/>
    <mergeCell ref="M1266:M1268"/>
    <mergeCell ref="A1270:M1270"/>
    <mergeCell ref="A1271:A1273"/>
    <mergeCell ref="B1271:B1274"/>
    <mergeCell ref="C1271:C1274"/>
    <mergeCell ref="M1271:M1273"/>
    <mergeCell ref="A1275:A1277"/>
    <mergeCell ref="B1275:B1278"/>
    <mergeCell ref="C1275:C1278"/>
    <mergeCell ref="M1275:M1277"/>
    <mergeCell ref="A1279:A1281"/>
    <mergeCell ref="B1279:B1282"/>
    <mergeCell ref="C1279:C1282"/>
    <mergeCell ref="M1279:M1281"/>
    <mergeCell ref="A1283:A1285"/>
    <mergeCell ref="B1283:B1286"/>
    <mergeCell ref="C1283:C1286"/>
    <mergeCell ref="M1283:M1285"/>
    <mergeCell ref="A1287:A1289"/>
    <mergeCell ref="B1287:B1290"/>
    <mergeCell ref="C1287:C1290"/>
    <mergeCell ref="M1287:M1289"/>
    <mergeCell ref="A1291:A1293"/>
    <mergeCell ref="B1291:B1294"/>
    <mergeCell ref="C1291:C1294"/>
    <mergeCell ref="M1291:M1293"/>
    <mergeCell ref="A1295:A1297"/>
    <mergeCell ref="B1295:B1298"/>
    <mergeCell ref="C1295:C1298"/>
    <mergeCell ref="M1295:M1297"/>
    <mergeCell ref="A1299:A1301"/>
    <mergeCell ref="B1299:B1301"/>
    <mergeCell ref="C1299:C1301"/>
    <mergeCell ref="M1299:M1301"/>
    <mergeCell ref="A1302:A1304"/>
    <mergeCell ref="B1302:B1305"/>
    <mergeCell ref="C1302:C1305"/>
    <mergeCell ref="M1302:M1304"/>
    <mergeCell ref="A1306:A1308"/>
    <mergeCell ref="B1306:B1309"/>
    <mergeCell ref="C1306:C1309"/>
    <mergeCell ref="M1306:M1308"/>
    <mergeCell ref="A1310:A1312"/>
    <mergeCell ref="B1310:B1313"/>
    <mergeCell ref="C1310:C1313"/>
    <mergeCell ref="M1310:M1312"/>
    <mergeCell ref="A1314:A1316"/>
    <mergeCell ref="B1314:B1317"/>
    <mergeCell ref="C1314:C1317"/>
    <mergeCell ref="M1314:M1316"/>
    <mergeCell ref="A1318:A1320"/>
    <mergeCell ref="B1318:B1321"/>
    <mergeCell ref="C1318:C1321"/>
    <mergeCell ref="M1318:M1320"/>
    <mergeCell ref="A1322:M1322"/>
    <mergeCell ref="A1323:M1323"/>
    <mergeCell ref="B1324:B1327"/>
    <mergeCell ref="C1324:C1327"/>
    <mergeCell ref="A1328:A1330"/>
    <mergeCell ref="B1328:B1331"/>
    <mergeCell ref="C1328:C1331"/>
    <mergeCell ref="M1328:M1330"/>
    <mergeCell ref="M1331:M1332"/>
    <mergeCell ref="B1332:B1333"/>
    <mergeCell ref="C1332:C1333"/>
    <mergeCell ref="M1333:M1334"/>
    <mergeCell ref="B1334:B1335"/>
    <mergeCell ref="C1334:C1335"/>
    <mergeCell ref="B1336:B1337"/>
    <mergeCell ref="C1336:C1337"/>
    <mergeCell ref="B1338:B1339"/>
    <mergeCell ref="C1338:C1339"/>
    <mergeCell ref="B1340:B1341"/>
    <mergeCell ref="C1340:C1341"/>
    <mergeCell ref="B1342:B1343"/>
    <mergeCell ref="C1342:C1343"/>
    <mergeCell ref="B1344:B1345"/>
    <mergeCell ref="C1344:C1345"/>
    <mergeCell ref="B1346:B1347"/>
    <mergeCell ref="C1346:C1347"/>
    <mergeCell ref="B1348:B1349"/>
    <mergeCell ref="C1348:C1349"/>
    <mergeCell ref="B1350:B1351"/>
    <mergeCell ref="C1350:C1351"/>
    <mergeCell ref="B1352:B1353"/>
    <mergeCell ref="C1352:C1353"/>
    <mergeCell ref="B1354:B1355"/>
    <mergeCell ref="C1354:C1355"/>
    <mergeCell ref="B1356:B1357"/>
    <mergeCell ref="C1356:C1357"/>
    <mergeCell ref="B1358:B1359"/>
    <mergeCell ref="C1358:C1359"/>
    <mergeCell ref="M1358:M1359"/>
    <mergeCell ref="C1360:C1361"/>
    <mergeCell ref="C1362:C1363"/>
    <mergeCell ref="B1364:B1365"/>
    <mergeCell ref="C1364:C1365"/>
    <mergeCell ref="M1364:M1365"/>
    <mergeCell ref="B1366:B1367"/>
    <mergeCell ref="C1366:C1367"/>
    <mergeCell ref="B1368:B1369"/>
    <mergeCell ref="C1368:C1369"/>
    <mergeCell ref="B1370:B1371"/>
    <mergeCell ref="C1370:C1371"/>
    <mergeCell ref="A1372:A1373"/>
    <mergeCell ref="B1372:B1373"/>
    <mergeCell ref="C1372:C1373"/>
    <mergeCell ref="M1372:M1373"/>
    <mergeCell ref="A1374:A1375"/>
    <mergeCell ref="B1374:B1375"/>
    <mergeCell ref="C1374:C1375"/>
    <mergeCell ref="M1374:M1375"/>
    <mergeCell ref="A1376:A1377"/>
    <mergeCell ref="B1376:B1377"/>
    <mergeCell ref="C1376:C1377"/>
    <mergeCell ref="M1376:M1377"/>
    <mergeCell ref="A1378:A1379"/>
    <mergeCell ref="B1378:B1379"/>
    <mergeCell ref="C1378:C1379"/>
    <mergeCell ref="A1380:M1380"/>
    <mergeCell ref="B1381:B1384"/>
    <mergeCell ref="C1381:C1384"/>
    <mergeCell ref="A1385:A1387"/>
    <mergeCell ref="B1385:B1387"/>
    <mergeCell ref="C1385:C1387"/>
    <mergeCell ref="M1385:M1387"/>
    <mergeCell ref="A1388:A1390"/>
    <mergeCell ref="B1388:B1390"/>
    <mergeCell ref="C1388:C1390"/>
    <mergeCell ref="M1388:M1390"/>
    <mergeCell ref="A1391:A1393"/>
    <mergeCell ref="B1391:B1393"/>
    <mergeCell ref="C1391:C1393"/>
    <mergeCell ref="M1391:M1393"/>
    <mergeCell ref="A1394:A1396"/>
    <mergeCell ref="B1394:B1396"/>
    <mergeCell ref="C1394:C1396"/>
    <mergeCell ref="M1394:M1396"/>
    <mergeCell ref="B1397:B1399"/>
    <mergeCell ref="C1397:C1399"/>
    <mergeCell ref="M1397:M1399"/>
    <mergeCell ref="A1400:A1402"/>
    <mergeCell ref="B1400:B1402"/>
    <mergeCell ref="C1400:C1402"/>
    <mergeCell ref="M1400:M1402"/>
    <mergeCell ref="B1403:B1405"/>
    <mergeCell ref="C1403:C1405"/>
    <mergeCell ref="A1406:A1407"/>
    <mergeCell ref="B1406:B1407"/>
    <mergeCell ref="C1406:C1407"/>
    <mergeCell ref="A1408:A1409"/>
    <mergeCell ref="B1408:B1409"/>
    <mergeCell ref="C1408:C1409"/>
    <mergeCell ref="A1410:A1411"/>
    <mergeCell ref="B1410:B1411"/>
    <mergeCell ref="C1410:C1411"/>
    <mergeCell ref="A1412:A1413"/>
    <mergeCell ref="B1412:B1413"/>
    <mergeCell ref="C1412:C1413"/>
    <mergeCell ref="A1414:A1415"/>
    <mergeCell ref="B1414:B1415"/>
    <mergeCell ref="C1414:C1415"/>
    <mergeCell ref="M1414:M1415"/>
    <mergeCell ref="A1416:A1417"/>
    <mergeCell ref="B1416:B1417"/>
    <mergeCell ref="C1416:C1417"/>
    <mergeCell ref="A1418:A1419"/>
    <mergeCell ref="B1418:B1419"/>
    <mergeCell ref="C1418:C1419"/>
    <mergeCell ref="A1420:A1421"/>
    <mergeCell ref="B1420:B1421"/>
    <mergeCell ref="C1420:C1421"/>
    <mergeCell ref="A1422:A1423"/>
    <mergeCell ref="B1422:B1423"/>
    <mergeCell ref="C1422:C1423"/>
    <mergeCell ref="A1424:A1425"/>
    <mergeCell ref="B1424:B1425"/>
    <mergeCell ref="C1424:C1425"/>
    <mergeCell ref="A1426:A1427"/>
    <mergeCell ref="B1426:B1427"/>
    <mergeCell ref="C1426:C1427"/>
    <mergeCell ref="A1428:A1429"/>
    <mergeCell ref="B1428:B1429"/>
    <mergeCell ref="C1428:C1429"/>
    <mergeCell ref="A1430:A1431"/>
    <mergeCell ref="B1430:B1431"/>
    <mergeCell ref="C1430:C1431"/>
    <mergeCell ref="A1432:A1433"/>
    <mergeCell ref="B1432:B1433"/>
    <mergeCell ref="C1432:C1433"/>
    <mergeCell ref="A1434:A1435"/>
    <mergeCell ref="B1434:B1435"/>
    <mergeCell ref="C1434:C1435"/>
    <mergeCell ref="A1436:A1437"/>
    <mergeCell ref="B1436:B1437"/>
    <mergeCell ref="C1436:C1437"/>
    <mergeCell ref="A1438:A1439"/>
    <mergeCell ref="B1438:B1439"/>
    <mergeCell ref="C1438:C1439"/>
    <mergeCell ref="A1440:A1441"/>
    <mergeCell ref="B1440:B1441"/>
    <mergeCell ref="C1440:C1441"/>
    <mergeCell ref="A1442:A1443"/>
    <mergeCell ref="B1442:B1443"/>
    <mergeCell ref="C1442:C1443"/>
    <mergeCell ref="A1444:M1444"/>
    <mergeCell ref="A1445:A1447"/>
    <mergeCell ref="B1445:B1448"/>
    <mergeCell ref="C1445:C1448"/>
    <mergeCell ref="M1445:M1447"/>
    <mergeCell ref="A1449:M1449"/>
    <mergeCell ref="A1450:A1452"/>
    <mergeCell ref="B1450:B1453"/>
    <mergeCell ref="C1450:C1453"/>
    <mergeCell ref="M1450:M1452"/>
    <mergeCell ref="A1454:M1454"/>
    <mergeCell ref="B1455:B1458"/>
    <mergeCell ref="C1455:C1458"/>
    <mergeCell ref="A1459:A1461"/>
    <mergeCell ref="B1459:B1462"/>
    <mergeCell ref="C1459:C1462"/>
    <mergeCell ref="M1459:M1461"/>
    <mergeCell ref="A1463:A1465"/>
    <mergeCell ref="B1463:B1466"/>
    <mergeCell ref="C1463:C1466"/>
    <mergeCell ref="A1467:M1467"/>
    <mergeCell ref="B1468:B1471"/>
    <mergeCell ref="C1468:C1471"/>
    <mergeCell ref="B1472:B1475"/>
    <mergeCell ref="C1472:C1475"/>
    <mergeCell ref="A1476:A1478"/>
    <mergeCell ref="B1476:B1479"/>
    <mergeCell ref="C1476:C1479"/>
    <mergeCell ref="M1476:M1478"/>
    <mergeCell ref="A1480:M1480"/>
    <mergeCell ref="A1481:A1483"/>
    <mergeCell ref="B1481:B1484"/>
    <mergeCell ref="C1481:C1484"/>
    <mergeCell ref="A1485:A1487"/>
    <mergeCell ref="B1485:B1487"/>
    <mergeCell ref="C1485:C1487"/>
    <mergeCell ref="A1488:A1490"/>
    <mergeCell ref="B1488:B1490"/>
    <mergeCell ref="C1488:C1490"/>
    <mergeCell ref="A1491:A1493"/>
    <mergeCell ref="B1491:B1494"/>
    <mergeCell ref="C1491:C1494"/>
    <mergeCell ref="M1491:M1493"/>
    <mergeCell ref="A1495:A1497"/>
    <mergeCell ref="B1495:B1498"/>
    <mergeCell ref="C1495:C1498"/>
    <mergeCell ref="M1495:M1497"/>
    <mergeCell ref="A1499:A1501"/>
    <mergeCell ref="B1499:B1502"/>
    <mergeCell ref="C1499:C1502"/>
    <mergeCell ref="M1499:M1501"/>
    <mergeCell ref="A1503:A1505"/>
    <mergeCell ref="B1503:B1506"/>
    <mergeCell ref="C1503:C1506"/>
    <mergeCell ref="M1503:M1505"/>
    <mergeCell ref="A1507:A1509"/>
    <mergeCell ref="B1507:B1509"/>
    <mergeCell ref="C1507:C1509"/>
    <mergeCell ref="A1510:A1512"/>
    <mergeCell ref="B1510:B1512"/>
    <mergeCell ref="C1510:C1512"/>
    <mergeCell ref="M1510:M1512"/>
    <mergeCell ref="B1513:B1514"/>
    <mergeCell ref="C1513:C1514"/>
    <mergeCell ref="A1515:M1515"/>
    <mergeCell ref="B1516:B1519"/>
    <mergeCell ref="C1516:C1519"/>
    <mergeCell ref="A1520:M1520"/>
    <mergeCell ref="M1521:M1522"/>
    <mergeCell ref="A1523:M1523"/>
    <mergeCell ref="A1524:A1526"/>
    <mergeCell ref="B1524:B1526"/>
    <mergeCell ref="C1524:C1526"/>
    <mergeCell ref="A1527:A1529"/>
    <mergeCell ref="B1527:B1529"/>
    <mergeCell ref="C1527:C1529"/>
    <mergeCell ref="A1530:A1532"/>
    <mergeCell ref="B1530:B1532"/>
    <mergeCell ref="C1530:C1532"/>
    <mergeCell ref="A1533:A1535"/>
    <mergeCell ref="B1533:B1535"/>
    <mergeCell ref="C1533:C1535"/>
    <mergeCell ref="M1533:M1535"/>
    <mergeCell ref="A1536:A1538"/>
    <mergeCell ref="B1536:B1538"/>
    <mergeCell ref="C1536:C1538"/>
    <mergeCell ref="B1542:D1542"/>
    <mergeCell ref="K1542:L1542"/>
  </mergeCells>
  <printOptions/>
  <pageMargins left="0.2361111111111111" right="0.2361111111111111" top="0.7479166666666667" bottom="0.7479166666666667" header="0.5118055555555555" footer="0.5118055555555555"/>
  <pageSetup fitToHeight="0" fitToWidth="1" horizontalDpi="300" verticalDpi="300" orientation="landscape" paperSize="9"/>
  <rowBreaks count="48" manualBreakCount="48">
    <brk id="97" max="255" man="1"/>
    <brk id="147" max="255" man="1"/>
    <brk id="261" max="255" man="1"/>
    <brk id="297" max="255" man="1"/>
    <brk id="329" max="255" man="1"/>
    <brk id="361" max="255" man="1"/>
    <brk id="386" max="255" man="1"/>
    <brk id="409" max="255" man="1"/>
    <brk id="494" max="255" man="1"/>
    <brk id="517" max="255" man="1"/>
    <brk id="532" max="255" man="1"/>
    <brk id="559" max="255" man="1"/>
    <brk id="575" max="255" man="1"/>
    <brk id="592" max="255" man="1"/>
    <brk id="609" max="255" man="1"/>
    <brk id="632" max="255" man="1"/>
    <brk id="659" max="255" man="1"/>
    <brk id="680" max="255" man="1"/>
    <brk id="701" max="255" man="1"/>
    <brk id="794" max="255" man="1"/>
    <brk id="815" max="255" man="1"/>
    <brk id="834" max="255" man="1"/>
    <brk id="877" max="255" man="1"/>
    <brk id="898" max="255" man="1"/>
    <brk id="920" max="255" man="1"/>
    <brk id="966" max="255" man="1"/>
    <brk id="986" max="255" man="1"/>
    <brk id="1006" max="255" man="1"/>
    <brk id="1027" max="255" man="1"/>
    <brk id="1068" max="255" man="1"/>
    <brk id="1092" max="255" man="1"/>
    <brk id="1114" max="255" man="1"/>
    <brk id="1129" max="255" man="1"/>
    <brk id="1171" max="255" man="1"/>
    <brk id="1191" max="255" man="1"/>
    <brk id="1213" max="255" man="1"/>
    <brk id="1258" max="255" man="1"/>
    <brk id="1278" max="255" man="1"/>
    <brk id="1313" max="255" man="1"/>
    <brk id="1357" max="255" man="1"/>
    <brk id="1377" max="255" man="1"/>
    <brk id="1399" max="255" man="1"/>
    <brk id="1425" max="255" man="1"/>
    <brk id="1448" max="255" man="1"/>
    <brk id="1466" max="255" man="1"/>
    <brk id="1487" max="255" man="1"/>
    <brk id="1509" max="255" man="1"/>
    <brk id="152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37"/>
  <sheetViews>
    <sheetView view="pageBreakPreview" zoomScaleSheetLayoutView="100" workbookViewId="0" topLeftCell="A1">
      <selection activeCell="A26" sqref="A26"/>
    </sheetView>
  </sheetViews>
  <sheetFormatPr defaultColWidth="9.140625" defaultRowHeight="15" customHeight="1"/>
  <cols>
    <col min="1" max="1" width="8.140625" style="261" customWidth="1"/>
    <col min="2" max="2" width="28.00390625" style="261" customWidth="1"/>
    <col min="3" max="3" width="37.28125" style="261" customWidth="1"/>
    <col min="4" max="4" width="33.140625" style="261" customWidth="1"/>
    <col min="5" max="5" width="19.7109375" style="261" customWidth="1"/>
    <col min="6" max="6" width="19.140625" style="261" customWidth="1"/>
    <col min="7" max="7" width="15.8515625" style="261" customWidth="1"/>
    <col min="8" max="8" width="25.57421875" style="261" customWidth="1"/>
    <col min="9" max="9" width="26.28125" style="261" customWidth="1"/>
    <col min="10" max="16384" width="8.7109375" style="261" customWidth="1"/>
  </cols>
  <sheetData>
    <row r="1" spans="1:9" ht="20.25" customHeight="1">
      <c r="A1" s="3"/>
      <c r="B1" s="3"/>
      <c r="C1" s="3"/>
      <c r="D1" s="3"/>
      <c r="E1" s="3"/>
      <c r="F1" s="4"/>
      <c r="G1" s="5"/>
      <c r="H1" s="5"/>
      <c r="I1" s="5" t="s">
        <v>745</v>
      </c>
    </row>
    <row r="2" spans="1:9" ht="20.25" customHeight="1">
      <c r="A2" s="3"/>
      <c r="B2" s="3"/>
      <c r="C2" s="3"/>
      <c r="D2" s="3"/>
      <c r="E2" s="3"/>
      <c r="F2" s="4"/>
      <c r="G2" s="5"/>
      <c r="H2" s="5"/>
      <c r="I2" s="5"/>
    </row>
    <row r="3" spans="1:9" ht="65.25" customHeight="1">
      <c r="A3" s="262" t="s">
        <v>746</v>
      </c>
      <c r="B3" s="262"/>
      <c r="C3" s="262"/>
      <c r="D3" s="262"/>
      <c r="E3" s="262"/>
      <c r="F3" s="262"/>
      <c r="G3" s="262"/>
      <c r="H3" s="262"/>
      <c r="I3" s="262"/>
    </row>
    <row r="4" spans="1:9" ht="37.5" customHeight="1">
      <c r="A4" s="263"/>
      <c r="B4" s="263"/>
      <c r="C4" s="263"/>
      <c r="D4" s="263"/>
      <c r="E4" s="263"/>
      <c r="F4" s="263"/>
      <c r="G4" s="263"/>
      <c r="H4" s="263"/>
      <c r="I4" s="263"/>
    </row>
    <row r="5" spans="1:9" ht="82.5" customHeight="1">
      <c r="A5" s="264" t="s">
        <v>747</v>
      </c>
      <c r="B5" s="264" t="s">
        <v>748</v>
      </c>
      <c r="C5" s="264" t="s">
        <v>749</v>
      </c>
      <c r="D5" s="264" t="s">
        <v>750</v>
      </c>
      <c r="E5" s="264" t="s">
        <v>751</v>
      </c>
      <c r="F5" s="264" t="s">
        <v>752</v>
      </c>
      <c r="G5" s="264" t="s">
        <v>753</v>
      </c>
      <c r="H5" s="264" t="s">
        <v>754</v>
      </c>
      <c r="I5" s="264" t="s">
        <v>755</v>
      </c>
    </row>
    <row r="6" spans="1:9" ht="33.75" customHeight="1">
      <c r="A6" s="264">
        <v>1</v>
      </c>
      <c r="B6" s="264">
        <v>2</v>
      </c>
      <c r="C6" s="264">
        <v>3</v>
      </c>
      <c r="D6" s="264">
        <v>4</v>
      </c>
      <c r="E6" s="264">
        <v>5</v>
      </c>
      <c r="F6" s="264">
        <v>6</v>
      </c>
      <c r="G6" s="264">
        <v>7</v>
      </c>
      <c r="H6" s="265">
        <v>8</v>
      </c>
      <c r="I6" s="265">
        <v>9</v>
      </c>
    </row>
    <row r="7" spans="1:9" ht="33.75" customHeight="1">
      <c r="A7" s="266" t="s">
        <v>756</v>
      </c>
      <c r="B7" s="266"/>
      <c r="C7" s="266"/>
      <c r="D7" s="266"/>
      <c r="E7" s="266"/>
      <c r="F7" s="266"/>
      <c r="G7" s="266"/>
      <c r="H7" s="266"/>
      <c r="I7" s="266"/>
    </row>
    <row r="8" spans="1:9" ht="60.75" customHeight="1">
      <c r="A8" s="267">
        <v>1</v>
      </c>
      <c r="B8" s="264" t="s">
        <v>757</v>
      </c>
      <c r="C8" s="264" t="s">
        <v>590</v>
      </c>
      <c r="D8" s="264" t="s">
        <v>758</v>
      </c>
      <c r="E8" s="268" t="s">
        <v>759</v>
      </c>
      <c r="F8" s="267">
        <v>25000</v>
      </c>
      <c r="G8" s="267">
        <v>25000</v>
      </c>
      <c r="H8" s="264" t="s">
        <v>595</v>
      </c>
      <c r="I8" s="268" t="s">
        <v>760</v>
      </c>
    </row>
    <row r="9" spans="1:9" ht="63" customHeight="1">
      <c r="A9" s="267">
        <v>2</v>
      </c>
      <c r="B9" s="264" t="s">
        <v>761</v>
      </c>
      <c r="C9" s="264" t="s">
        <v>762</v>
      </c>
      <c r="D9" s="264" t="s">
        <v>763</v>
      </c>
      <c r="E9" s="264" t="s">
        <v>759</v>
      </c>
      <c r="F9" s="267">
        <v>50000</v>
      </c>
      <c r="G9" s="267">
        <v>50000</v>
      </c>
      <c r="H9" s="264" t="s">
        <v>595</v>
      </c>
      <c r="I9" s="268" t="s">
        <v>760</v>
      </c>
    </row>
    <row r="10" spans="1:9" ht="89.25" customHeight="1">
      <c r="A10" s="267">
        <v>3</v>
      </c>
      <c r="B10" s="264" t="s">
        <v>764</v>
      </c>
      <c r="C10" s="264" t="s">
        <v>765</v>
      </c>
      <c r="D10" s="264" t="s">
        <v>766</v>
      </c>
      <c r="E10" s="264" t="s">
        <v>767</v>
      </c>
      <c r="F10" s="267">
        <v>50000</v>
      </c>
      <c r="G10" s="267">
        <v>50000</v>
      </c>
      <c r="H10" s="264" t="s">
        <v>595</v>
      </c>
      <c r="I10" s="268" t="s">
        <v>760</v>
      </c>
    </row>
    <row r="11" spans="1:9" ht="95.25" customHeight="1">
      <c r="A11" s="267">
        <v>4</v>
      </c>
      <c r="B11" s="264" t="s">
        <v>768</v>
      </c>
      <c r="C11" s="264" t="s">
        <v>598</v>
      </c>
      <c r="D11" s="264" t="s">
        <v>769</v>
      </c>
      <c r="E11" s="264" t="s">
        <v>767</v>
      </c>
      <c r="F11" s="267">
        <v>30000</v>
      </c>
      <c r="G11" s="267">
        <v>30000</v>
      </c>
      <c r="H11" s="264" t="s">
        <v>595</v>
      </c>
      <c r="I11" s="268" t="s">
        <v>760</v>
      </c>
    </row>
    <row r="12" spans="1:9" ht="115.5" customHeight="1">
      <c r="A12" s="267">
        <v>5</v>
      </c>
      <c r="B12" s="264" t="s">
        <v>770</v>
      </c>
      <c r="C12" s="264" t="s">
        <v>771</v>
      </c>
      <c r="D12" s="264" t="s">
        <v>772</v>
      </c>
      <c r="E12" s="264" t="s">
        <v>759</v>
      </c>
      <c r="F12" s="267">
        <v>40000</v>
      </c>
      <c r="G12" s="267">
        <v>40000</v>
      </c>
      <c r="H12" s="264" t="s">
        <v>595</v>
      </c>
      <c r="I12" s="264" t="s">
        <v>760</v>
      </c>
    </row>
    <row r="13" spans="1:9" ht="102.75" customHeight="1">
      <c r="A13" s="267">
        <v>6</v>
      </c>
      <c r="B13" s="264" t="s">
        <v>773</v>
      </c>
      <c r="C13" s="264" t="s">
        <v>600</v>
      </c>
      <c r="D13" s="264" t="s">
        <v>774</v>
      </c>
      <c r="E13" s="264" t="s">
        <v>775</v>
      </c>
      <c r="F13" s="267">
        <v>143000</v>
      </c>
      <c r="G13" s="267">
        <v>143000</v>
      </c>
      <c r="H13" s="264" t="s">
        <v>776</v>
      </c>
      <c r="I13" s="264" t="s">
        <v>777</v>
      </c>
    </row>
    <row r="14" spans="1:9" ht="61.5" customHeight="1">
      <c r="A14" s="267">
        <v>7</v>
      </c>
      <c r="B14" s="264" t="s">
        <v>778</v>
      </c>
      <c r="C14" s="264" t="s">
        <v>603</v>
      </c>
      <c r="D14" s="264" t="s">
        <v>126</v>
      </c>
      <c r="E14" s="264" t="s">
        <v>779</v>
      </c>
      <c r="F14" s="267">
        <v>20000</v>
      </c>
      <c r="G14" s="267">
        <v>20000</v>
      </c>
      <c r="H14" s="264" t="s">
        <v>595</v>
      </c>
      <c r="I14" s="264" t="s">
        <v>760</v>
      </c>
    </row>
    <row r="15" spans="1:9" ht="105.75" customHeight="1">
      <c r="A15" s="269">
        <v>8</v>
      </c>
      <c r="B15" s="264" t="s">
        <v>780</v>
      </c>
      <c r="C15" s="264" t="s">
        <v>781</v>
      </c>
      <c r="D15" s="264" t="s">
        <v>782</v>
      </c>
      <c r="E15" s="264" t="s">
        <v>783</v>
      </c>
      <c r="F15" s="264">
        <v>60000</v>
      </c>
      <c r="G15" s="264">
        <v>60000</v>
      </c>
      <c r="H15" s="264" t="s">
        <v>595</v>
      </c>
      <c r="I15" s="264" t="s">
        <v>760</v>
      </c>
    </row>
    <row r="16" spans="1:9" ht="47.25" customHeight="1">
      <c r="A16" s="270" t="s">
        <v>784</v>
      </c>
      <c r="B16" s="270"/>
      <c r="C16" s="270"/>
      <c r="D16" s="270"/>
      <c r="E16" s="270"/>
      <c r="F16" s="270"/>
      <c r="G16" s="270"/>
      <c r="H16" s="270"/>
      <c r="I16" s="270"/>
    </row>
    <row r="17" spans="1:9" ht="78" customHeight="1">
      <c r="A17" s="264">
        <v>1</v>
      </c>
      <c r="B17" s="264" t="s">
        <v>785</v>
      </c>
      <c r="C17" s="264" t="s">
        <v>786</v>
      </c>
      <c r="D17" s="264" t="s">
        <v>787</v>
      </c>
      <c r="E17" s="264" t="s">
        <v>788</v>
      </c>
      <c r="F17" s="264">
        <v>120000</v>
      </c>
      <c r="G17" s="264">
        <v>120000</v>
      </c>
      <c r="H17" s="264" t="s">
        <v>789</v>
      </c>
      <c r="I17" s="264" t="s">
        <v>760</v>
      </c>
    </row>
    <row r="18" spans="1:9" ht="78" customHeight="1">
      <c r="A18" s="264">
        <v>2</v>
      </c>
      <c r="B18" s="264" t="s">
        <v>790</v>
      </c>
      <c r="C18" s="264" t="s">
        <v>609</v>
      </c>
      <c r="D18" s="264" t="s">
        <v>791</v>
      </c>
      <c r="E18" s="264" t="s">
        <v>788</v>
      </c>
      <c r="F18" s="264">
        <v>50000</v>
      </c>
      <c r="G18" s="264">
        <v>25000</v>
      </c>
      <c r="H18" s="264" t="s">
        <v>792</v>
      </c>
      <c r="I18" s="264" t="s">
        <v>793</v>
      </c>
    </row>
    <row r="19" spans="1:9" ht="72" customHeight="1">
      <c r="A19" s="264">
        <v>3</v>
      </c>
      <c r="B19" s="264" t="s">
        <v>785</v>
      </c>
      <c r="C19" s="264" t="s">
        <v>620</v>
      </c>
      <c r="D19" s="264" t="s">
        <v>794</v>
      </c>
      <c r="E19" s="264" t="s">
        <v>788</v>
      </c>
      <c r="F19" s="264">
        <v>32540</v>
      </c>
      <c r="G19" s="264">
        <v>32540</v>
      </c>
      <c r="H19" s="264" t="s">
        <v>789</v>
      </c>
      <c r="I19" s="264" t="s">
        <v>760</v>
      </c>
    </row>
    <row r="20" spans="1:9" ht="20.25" customHeight="1">
      <c r="A20" s="271" t="s">
        <v>795</v>
      </c>
      <c r="B20" s="271"/>
      <c r="C20" s="271"/>
      <c r="D20" s="271"/>
      <c r="E20" s="271"/>
      <c r="F20" s="271"/>
      <c r="G20" s="271"/>
      <c r="H20" s="271"/>
      <c r="I20" s="271"/>
    </row>
    <row r="21" spans="1:9" ht="155.25" customHeight="1">
      <c r="A21" s="264">
        <v>1</v>
      </c>
      <c r="B21" s="264" t="s">
        <v>796</v>
      </c>
      <c r="C21" s="264" t="s">
        <v>797</v>
      </c>
      <c r="D21" s="264" t="s">
        <v>798</v>
      </c>
      <c r="E21" s="264" t="s">
        <v>799</v>
      </c>
      <c r="F21" s="264">
        <v>20000</v>
      </c>
      <c r="G21" s="264">
        <v>0</v>
      </c>
      <c r="H21" s="264" t="s">
        <v>800</v>
      </c>
      <c r="I21" s="264" t="s">
        <v>793</v>
      </c>
    </row>
    <row r="22" spans="1:9" ht="79.5" customHeight="1">
      <c r="A22" s="264">
        <v>2</v>
      </c>
      <c r="B22" s="264" t="s">
        <v>801</v>
      </c>
      <c r="C22" s="264" t="s">
        <v>627</v>
      </c>
      <c r="D22" s="264" t="s">
        <v>802</v>
      </c>
      <c r="E22" s="264" t="s">
        <v>799</v>
      </c>
      <c r="F22" s="264">
        <v>400000</v>
      </c>
      <c r="G22" s="264">
        <v>300000</v>
      </c>
      <c r="H22" s="264" t="s">
        <v>803</v>
      </c>
      <c r="I22" s="264" t="s">
        <v>804</v>
      </c>
    </row>
    <row r="23" spans="1:9" ht="88.5" customHeight="1">
      <c r="A23" s="264">
        <v>3</v>
      </c>
      <c r="B23" s="264" t="s">
        <v>801</v>
      </c>
      <c r="C23" s="264" t="s">
        <v>627</v>
      </c>
      <c r="D23" s="268" t="s">
        <v>805</v>
      </c>
      <c r="E23" s="264" t="s">
        <v>799</v>
      </c>
      <c r="F23" s="264">
        <v>400000</v>
      </c>
      <c r="G23" s="264">
        <v>0</v>
      </c>
      <c r="H23" s="264" t="s">
        <v>806</v>
      </c>
      <c r="I23" s="264" t="s">
        <v>807</v>
      </c>
    </row>
    <row r="24" spans="1:9" ht="166.5" customHeight="1">
      <c r="A24" s="264">
        <v>4</v>
      </c>
      <c r="B24" s="264" t="s">
        <v>808</v>
      </c>
      <c r="C24" s="264" t="s">
        <v>809</v>
      </c>
      <c r="D24" s="264" t="s">
        <v>810</v>
      </c>
      <c r="E24" s="264" t="s">
        <v>799</v>
      </c>
      <c r="F24" s="264">
        <v>80000</v>
      </c>
      <c r="G24" s="264">
        <v>0</v>
      </c>
      <c r="H24" s="264" t="s">
        <v>811</v>
      </c>
      <c r="I24" s="264" t="s">
        <v>812</v>
      </c>
    </row>
    <row r="25" spans="1:9" ht="72" customHeight="1">
      <c r="A25" s="264">
        <v>5</v>
      </c>
      <c r="B25" s="264" t="s">
        <v>813</v>
      </c>
      <c r="C25" s="264" t="s">
        <v>618</v>
      </c>
      <c r="D25" s="264" t="s">
        <v>814</v>
      </c>
      <c r="E25" s="264" t="s">
        <v>799</v>
      </c>
      <c r="F25" s="264">
        <v>40000</v>
      </c>
      <c r="G25" s="264">
        <v>0</v>
      </c>
      <c r="H25" s="264" t="s">
        <v>811</v>
      </c>
      <c r="I25" s="264" t="s">
        <v>812</v>
      </c>
    </row>
    <row r="26" spans="1:9" ht="46.5" customHeight="1">
      <c r="A26" s="272" t="s">
        <v>815</v>
      </c>
      <c r="B26" s="272"/>
      <c r="C26" s="272"/>
      <c r="D26" s="272"/>
      <c r="E26" s="272"/>
      <c r="F26" s="272"/>
      <c r="G26" s="272"/>
      <c r="H26" s="272"/>
      <c r="I26" s="272"/>
    </row>
    <row r="27" spans="1:9" ht="96.75" customHeight="1">
      <c r="A27" s="264">
        <v>1</v>
      </c>
      <c r="B27" s="264" t="s">
        <v>816</v>
      </c>
      <c r="C27" s="264" t="s">
        <v>817</v>
      </c>
      <c r="D27" s="264" t="s">
        <v>818</v>
      </c>
      <c r="E27" s="264" t="s">
        <v>819</v>
      </c>
      <c r="F27" s="264">
        <v>15000</v>
      </c>
      <c r="G27" s="264">
        <v>0</v>
      </c>
      <c r="H27" s="264" t="s">
        <v>800</v>
      </c>
      <c r="I27" s="264" t="s">
        <v>820</v>
      </c>
    </row>
    <row r="28" spans="1:9" ht="74.25" customHeight="1">
      <c r="A28" s="264">
        <v>2</v>
      </c>
      <c r="B28" s="264" t="s">
        <v>821</v>
      </c>
      <c r="C28" s="264" t="s">
        <v>616</v>
      </c>
      <c r="D28" s="264" t="s">
        <v>822</v>
      </c>
      <c r="E28" s="264" t="s">
        <v>823</v>
      </c>
      <c r="F28" s="264">
        <v>120000</v>
      </c>
      <c r="G28" s="264">
        <v>0</v>
      </c>
      <c r="H28" s="264" t="s">
        <v>800</v>
      </c>
      <c r="I28" s="264" t="s">
        <v>820</v>
      </c>
    </row>
    <row r="29" spans="1:9" ht="99" customHeight="1">
      <c r="A29" s="264">
        <v>3</v>
      </c>
      <c r="B29" s="264" t="s">
        <v>824</v>
      </c>
      <c r="C29" s="264" t="s">
        <v>825</v>
      </c>
      <c r="D29" s="264" t="s">
        <v>826</v>
      </c>
      <c r="E29" s="264" t="s">
        <v>827</v>
      </c>
      <c r="F29" s="264">
        <v>90000</v>
      </c>
      <c r="G29" s="264">
        <v>0</v>
      </c>
      <c r="H29" s="264" t="s">
        <v>800</v>
      </c>
      <c r="I29" s="264" t="s">
        <v>820</v>
      </c>
    </row>
    <row r="30" spans="1:9" ht="126.75" customHeight="1">
      <c r="A30" s="264">
        <v>4</v>
      </c>
      <c r="B30" s="264" t="s">
        <v>828</v>
      </c>
      <c r="C30" s="264" t="s">
        <v>623</v>
      </c>
      <c r="D30" s="264" t="s">
        <v>829</v>
      </c>
      <c r="E30" s="264" t="s">
        <v>819</v>
      </c>
      <c r="F30" s="264">
        <v>100000</v>
      </c>
      <c r="G30" s="264">
        <v>0</v>
      </c>
      <c r="H30" s="264" t="s">
        <v>800</v>
      </c>
      <c r="I30" s="264" t="s">
        <v>820</v>
      </c>
    </row>
    <row r="31" spans="1:9" ht="63.75" customHeight="1">
      <c r="A31" s="264">
        <v>5</v>
      </c>
      <c r="B31" s="264" t="s">
        <v>830</v>
      </c>
      <c r="C31" s="264" t="s">
        <v>624</v>
      </c>
      <c r="D31" s="264" t="s">
        <v>207</v>
      </c>
      <c r="E31" s="264" t="s">
        <v>827</v>
      </c>
      <c r="F31" s="264">
        <v>9000000</v>
      </c>
      <c r="G31" s="264">
        <v>0</v>
      </c>
      <c r="H31" s="264" t="s">
        <v>831</v>
      </c>
      <c r="I31" s="264" t="s">
        <v>820</v>
      </c>
    </row>
    <row r="32" spans="1:9" ht="72.75" customHeight="1">
      <c r="A32" s="264">
        <v>6</v>
      </c>
      <c r="B32" s="264" t="s">
        <v>801</v>
      </c>
      <c r="C32" s="264" t="s">
        <v>625</v>
      </c>
      <c r="D32" s="264" t="s">
        <v>832</v>
      </c>
      <c r="E32" s="264" t="s">
        <v>833</v>
      </c>
      <c r="F32" s="264">
        <v>100000</v>
      </c>
      <c r="G32" s="264">
        <v>0</v>
      </c>
      <c r="H32" s="264" t="s">
        <v>800</v>
      </c>
      <c r="I32" s="264" t="s">
        <v>820</v>
      </c>
    </row>
    <row r="33" spans="1:9" ht="20.25" customHeight="1">
      <c r="A33" s="263"/>
      <c r="B33" s="263"/>
      <c r="C33" s="263"/>
      <c r="D33" s="263"/>
      <c r="E33" s="263"/>
      <c r="F33" s="263"/>
      <c r="G33" s="263"/>
      <c r="H33" s="263"/>
      <c r="I33" s="263"/>
    </row>
    <row r="34" spans="1:9" ht="20.25" customHeight="1">
      <c r="A34" s="263"/>
      <c r="B34" s="273" t="s">
        <v>834</v>
      </c>
      <c r="C34" s="273"/>
      <c r="D34" s="273"/>
      <c r="E34" s="273"/>
      <c r="F34" s="273"/>
      <c r="G34" s="273"/>
      <c r="H34" s="273"/>
      <c r="I34" s="273"/>
    </row>
    <row r="35" spans="1:9" ht="20.25" customHeight="1">
      <c r="A35" s="263"/>
      <c r="B35" s="274"/>
      <c r="C35" s="274"/>
      <c r="D35" s="274"/>
      <c r="E35" s="274"/>
      <c r="F35" s="274"/>
      <c r="G35" s="274"/>
      <c r="H35" s="274"/>
      <c r="I35" s="274"/>
    </row>
    <row r="36" spans="1:9" ht="20.25" customHeight="1">
      <c r="A36" s="263"/>
      <c r="B36" s="263"/>
      <c r="C36" s="263"/>
      <c r="D36" s="263"/>
      <c r="E36" s="263"/>
      <c r="F36" s="263"/>
      <c r="G36" s="263"/>
      <c r="H36" s="263"/>
      <c r="I36" s="263"/>
    </row>
    <row r="37" spans="1:9" ht="45.75" customHeight="1">
      <c r="A37" s="263"/>
      <c r="B37" s="275" t="s">
        <v>835</v>
      </c>
      <c r="C37" s="263"/>
      <c r="D37" s="274"/>
      <c r="E37" s="263"/>
      <c r="F37" s="263"/>
      <c r="G37" s="263"/>
      <c r="H37" s="263"/>
      <c r="I37" s="263"/>
    </row>
  </sheetData>
  <sheetProtection selectLockedCells="1" selectUnlockedCells="1"/>
  <mergeCells count="6">
    <mergeCell ref="A3:I3"/>
    <mergeCell ref="A7:I7"/>
    <mergeCell ref="A16:I16"/>
    <mergeCell ref="A20:I20"/>
    <mergeCell ref="A26:I26"/>
    <mergeCell ref="B34:I34"/>
  </mergeCells>
  <printOptions/>
  <pageMargins left="0.7" right="0.7" top="0.75" bottom="0.75" header="0.5118055555555555" footer="0.5118055555555555"/>
  <pageSetup horizontalDpi="300" verticalDpi="300" orientation="landscape" paperSize="9"/>
  <rowBreaks count="2" manualBreakCount="2">
    <brk id="15" max="255" man="1"/>
    <brk id="2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141"/>
  <sheetViews>
    <sheetView view="pageBreakPreview" zoomScale="25" zoomScaleSheetLayoutView="25" workbookViewId="0" topLeftCell="A1">
      <selection activeCell="A3" sqref="A3"/>
    </sheetView>
  </sheetViews>
  <sheetFormatPr defaultColWidth="9.140625" defaultRowHeight="15.75" customHeight="1"/>
  <cols>
    <col min="1" max="1" width="5.57421875" style="276" customWidth="1"/>
    <col min="2" max="2" width="29.140625" style="276" customWidth="1"/>
    <col min="3" max="3" width="14.140625" style="276" customWidth="1"/>
    <col min="4" max="4" width="10.00390625" style="276" customWidth="1"/>
    <col min="5" max="6" width="12.00390625" style="277" customWidth="1"/>
    <col min="7" max="8" width="12.28125" style="277" customWidth="1"/>
    <col min="9" max="9" width="13.421875" style="277" customWidth="1"/>
    <col min="10" max="10" width="13.00390625" style="277" customWidth="1"/>
    <col min="11" max="11" width="13.8515625" style="276" customWidth="1"/>
    <col min="12" max="16384" width="9.140625" style="276" customWidth="1"/>
  </cols>
  <sheetData>
    <row r="1" spans="1:11" ht="37.5" customHeight="1">
      <c r="A1" s="278"/>
      <c r="B1" s="278"/>
      <c r="C1" s="278"/>
      <c r="D1" s="278"/>
      <c r="E1" s="279"/>
      <c r="F1" s="279"/>
      <c r="G1" s="279"/>
      <c r="H1" s="280"/>
      <c r="I1" s="280"/>
      <c r="K1" s="280" t="s">
        <v>836</v>
      </c>
    </row>
    <row r="2" spans="1:11" ht="18.75" customHeight="1">
      <c r="A2" s="278"/>
      <c r="B2" s="278"/>
      <c r="C2" s="278"/>
      <c r="D2" s="278"/>
      <c r="E2" s="279"/>
      <c r="F2" s="279"/>
      <c r="G2" s="279"/>
      <c r="H2" s="280"/>
      <c r="I2" s="280"/>
      <c r="K2" s="280"/>
    </row>
    <row r="3" spans="1:11" ht="40.5" customHeight="1">
      <c r="A3" s="280" t="s">
        <v>837</v>
      </c>
      <c r="B3" s="280"/>
      <c r="C3" s="280"/>
      <c r="D3" s="280"/>
      <c r="E3" s="280"/>
      <c r="F3" s="280"/>
      <c r="G3" s="280"/>
      <c r="H3" s="280"/>
      <c r="I3" s="280"/>
      <c r="J3" s="280"/>
      <c r="K3" s="280"/>
    </row>
    <row r="5" spans="1:11" s="282" customFormat="1" ht="15.75" customHeight="1">
      <c r="A5" s="281" t="s">
        <v>2</v>
      </c>
      <c r="B5" s="281" t="s">
        <v>838</v>
      </c>
      <c r="C5" s="281" t="s">
        <v>839</v>
      </c>
      <c r="D5" s="281" t="s">
        <v>840</v>
      </c>
      <c r="E5" s="281" t="s">
        <v>841</v>
      </c>
      <c r="F5" s="281" t="s">
        <v>842</v>
      </c>
      <c r="G5" s="281" t="s">
        <v>25</v>
      </c>
      <c r="H5" s="281"/>
      <c r="I5" s="281" t="s">
        <v>843</v>
      </c>
      <c r="J5" s="281" t="s">
        <v>844</v>
      </c>
      <c r="K5" s="281" t="s">
        <v>845</v>
      </c>
    </row>
    <row r="6" spans="1:11" s="282" customFormat="1" ht="40.5" customHeight="1">
      <c r="A6" s="281"/>
      <c r="B6" s="281"/>
      <c r="C6" s="281"/>
      <c r="D6" s="281"/>
      <c r="E6" s="281"/>
      <c r="F6" s="281"/>
      <c r="G6" s="281" t="s">
        <v>846</v>
      </c>
      <c r="H6" s="281" t="s">
        <v>847</v>
      </c>
      <c r="I6" s="281"/>
      <c r="J6" s="281"/>
      <c r="K6" s="281"/>
    </row>
    <row r="7" spans="1:11" s="282" customFormat="1" ht="15.75" customHeight="1">
      <c r="A7" s="281">
        <v>1</v>
      </c>
      <c r="B7" s="281">
        <v>2</v>
      </c>
      <c r="C7" s="281">
        <v>3</v>
      </c>
      <c r="D7" s="281"/>
      <c r="E7" s="281">
        <v>4</v>
      </c>
      <c r="F7" s="281"/>
      <c r="G7" s="281">
        <v>5</v>
      </c>
      <c r="H7" s="281">
        <v>6</v>
      </c>
      <c r="I7" s="281">
        <v>7</v>
      </c>
      <c r="J7" s="281">
        <v>8</v>
      </c>
      <c r="K7" s="283">
        <v>9</v>
      </c>
    </row>
    <row r="8" spans="1:11" s="282" customFormat="1" ht="15.75" customHeight="1">
      <c r="A8" s="284" t="s">
        <v>848</v>
      </c>
      <c r="B8" s="284"/>
      <c r="C8" s="284"/>
      <c r="D8" s="284"/>
      <c r="E8" s="284"/>
      <c r="F8" s="284"/>
      <c r="G8" s="284"/>
      <c r="H8" s="284"/>
      <c r="I8" s="284"/>
      <c r="J8" s="284"/>
      <c r="K8" s="284"/>
    </row>
    <row r="9" spans="1:12" s="282" customFormat="1" ht="47.25" customHeight="1">
      <c r="A9" s="285" t="s">
        <v>20</v>
      </c>
      <c r="B9" s="286" t="s">
        <v>849</v>
      </c>
      <c r="C9" s="286" t="s">
        <v>850</v>
      </c>
      <c r="D9" s="281">
        <v>66.3</v>
      </c>
      <c r="E9" s="281">
        <v>66.1</v>
      </c>
      <c r="F9" s="281">
        <v>66</v>
      </c>
      <c r="G9" s="281">
        <v>65.8</v>
      </c>
      <c r="H9" s="281">
        <v>65.8</v>
      </c>
      <c r="I9" s="287">
        <f aca="true" t="shared" si="0" ref="I9:I14">H9/G9*100</f>
        <v>100</v>
      </c>
      <c r="J9" s="287">
        <f aca="true" t="shared" si="1" ref="J9:J14">H9/F9*100</f>
        <v>99.69696969696969</v>
      </c>
      <c r="K9" s="288">
        <f aca="true" t="shared" si="2" ref="K9:K14">H9/D9*100</f>
        <v>99.24585218702866</v>
      </c>
      <c r="L9" s="289"/>
    </row>
    <row r="10" spans="1:12" s="282" customFormat="1" ht="63" customHeight="1">
      <c r="A10" s="285" t="s">
        <v>96</v>
      </c>
      <c r="B10" s="286" t="s">
        <v>851</v>
      </c>
      <c r="C10" s="286" t="s">
        <v>852</v>
      </c>
      <c r="D10" s="281">
        <v>12</v>
      </c>
      <c r="E10" s="281">
        <v>12.1</v>
      </c>
      <c r="F10" s="281">
        <v>12.3</v>
      </c>
      <c r="G10" s="281">
        <v>13.1</v>
      </c>
      <c r="H10" s="281">
        <v>11.5</v>
      </c>
      <c r="I10" s="287">
        <f t="shared" si="0"/>
        <v>87.78625954198473</v>
      </c>
      <c r="J10" s="287">
        <f t="shared" si="1"/>
        <v>93.4959349593496</v>
      </c>
      <c r="K10" s="290">
        <f t="shared" si="2"/>
        <v>95.83333333333334</v>
      </c>
      <c r="L10" s="289"/>
    </row>
    <row r="11" spans="1:11" ht="47.25" customHeight="1">
      <c r="A11" s="285" t="s">
        <v>104</v>
      </c>
      <c r="B11" s="286" t="s">
        <v>853</v>
      </c>
      <c r="C11" s="286" t="s">
        <v>854</v>
      </c>
      <c r="D11" s="281">
        <v>14.9</v>
      </c>
      <c r="E11" s="281">
        <v>15.7</v>
      </c>
      <c r="F11" s="281">
        <v>15.1</v>
      </c>
      <c r="G11" s="281">
        <v>13.4</v>
      </c>
      <c r="H11" s="281">
        <v>14.6</v>
      </c>
      <c r="I11" s="291">
        <f t="shared" si="0"/>
        <v>108.95522388059702</v>
      </c>
      <c r="J11" s="291">
        <f t="shared" si="1"/>
        <v>96.68874172185431</v>
      </c>
      <c r="K11" s="291">
        <f t="shared" si="2"/>
        <v>97.98657718120805</v>
      </c>
    </row>
    <row r="12" spans="1:11" ht="31.5" customHeight="1">
      <c r="A12" s="281" t="s">
        <v>111</v>
      </c>
      <c r="B12" s="281" t="s">
        <v>855</v>
      </c>
      <c r="C12" s="281" t="s">
        <v>856</v>
      </c>
      <c r="D12" s="281">
        <v>26.5</v>
      </c>
      <c r="E12" s="281">
        <v>26.6</v>
      </c>
      <c r="F12" s="281">
        <v>26.9</v>
      </c>
      <c r="G12" s="281">
        <v>26.5</v>
      </c>
      <c r="H12" s="281">
        <v>26.43</v>
      </c>
      <c r="I12" s="287">
        <f t="shared" si="0"/>
        <v>99.73584905660377</v>
      </c>
      <c r="J12" s="287">
        <f t="shared" si="1"/>
        <v>98.25278810408923</v>
      </c>
      <c r="K12" s="288">
        <f t="shared" si="2"/>
        <v>99.73584905660377</v>
      </c>
    </row>
    <row r="13" spans="1:11" ht="31.5" customHeight="1">
      <c r="A13" s="285" t="s">
        <v>857</v>
      </c>
      <c r="B13" s="285" t="s">
        <v>858</v>
      </c>
      <c r="C13" s="281" t="s">
        <v>859</v>
      </c>
      <c r="D13" s="281">
        <v>10847</v>
      </c>
      <c r="E13" s="281">
        <v>15035</v>
      </c>
      <c r="F13" s="281">
        <v>17051</v>
      </c>
      <c r="G13" s="281">
        <v>19173</v>
      </c>
      <c r="H13" s="281">
        <v>19219</v>
      </c>
      <c r="I13" s="287">
        <f t="shared" si="0"/>
        <v>100.23992072184843</v>
      </c>
      <c r="J13" s="287">
        <f t="shared" si="1"/>
        <v>112.71479678611225</v>
      </c>
      <c r="K13" s="288">
        <f t="shared" si="2"/>
        <v>177.18263114225132</v>
      </c>
    </row>
    <row r="14" spans="1:11" ht="47.25" customHeight="1">
      <c r="A14" s="286" t="s">
        <v>860</v>
      </c>
      <c r="B14" s="286" t="s">
        <v>861</v>
      </c>
      <c r="C14" s="286" t="s">
        <v>862</v>
      </c>
      <c r="D14" s="281">
        <v>111.9</v>
      </c>
      <c r="E14" s="281">
        <v>105.6</v>
      </c>
      <c r="F14" s="281">
        <v>102.9</v>
      </c>
      <c r="G14" s="281">
        <v>103.9</v>
      </c>
      <c r="H14" s="281">
        <v>91.6</v>
      </c>
      <c r="I14" s="287">
        <f t="shared" si="0"/>
        <v>88.16169393647738</v>
      </c>
      <c r="J14" s="287">
        <f t="shared" si="1"/>
        <v>89.0184645286686</v>
      </c>
      <c r="K14" s="288">
        <f t="shared" si="2"/>
        <v>81.85880250223413</v>
      </c>
    </row>
    <row r="15" spans="1:11" ht="47.25" customHeight="1">
      <c r="A15" s="285" t="s">
        <v>863</v>
      </c>
      <c r="B15" s="285" t="s">
        <v>864</v>
      </c>
      <c r="C15" s="285"/>
      <c r="D15" s="285"/>
      <c r="E15" s="285"/>
      <c r="F15" s="285"/>
      <c r="G15" s="285"/>
      <c r="H15" s="285"/>
      <c r="I15" s="292"/>
      <c r="J15" s="293"/>
      <c r="K15" s="294"/>
    </row>
    <row r="16" spans="1:11" ht="15.75" customHeight="1">
      <c r="A16" s="285"/>
      <c r="B16" s="285" t="s">
        <v>865</v>
      </c>
      <c r="C16" s="285" t="s">
        <v>859</v>
      </c>
      <c r="D16" s="292">
        <v>28968</v>
      </c>
      <c r="E16" s="292">
        <v>31935.8</v>
      </c>
      <c r="F16" s="292">
        <v>35152.5</v>
      </c>
      <c r="G16" s="292">
        <v>31725</v>
      </c>
      <c r="H16" s="292">
        <v>36581.3</v>
      </c>
      <c r="I16" s="293">
        <f>H16/G16*100</f>
        <v>115.30748620961388</v>
      </c>
      <c r="J16" s="293">
        <f aca="true" t="shared" si="3" ref="J16:J21">H16/F16*100</f>
        <v>104.06457577697176</v>
      </c>
      <c r="K16" s="295">
        <f aca="true" t="shared" si="4" ref="K16:K21">H16/D16*100</f>
        <v>126.28175918254627</v>
      </c>
    </row>
    <row r="17" spans="1:11" ht="31.5" customHeight="1">
      <c r="A17" s="285"/>
      <c r="B17" s="285" t="s">
        <v>866</v>
      </c>
      <c r="C17" s="285" t="s">
        <v>859</v>
      </c>
      <c r="D17" s="292">
        <v>13627</v>
      </c>
      <c r="E17" s="292">
        <v>15550.1</v>
      </c>
      <c r="F17" s="292">
        <v>17256.1</v>
      </c>
      <c r="G17" s="292">
        <v>17390</v>
      </c>
      <c r="H17" s="292">
        <v>17456.5</v>
      </c>
      <c r="I17" s="293">
        <f>H17/G17*100</f>
        <v>100.38240368027603</v>
      </c>
      <c r="J17" s="293">
        <f t="shared" si="3"/>
        <v>101.16132845776278</v>
      </c>
      <c r="K17" s="295">
        <f t="shared" si="4"/>
        <v>128.10229691054525</v>
      </c>
    </row>
    <row r="18" spans="1:11" ht="31.5" customHeight="1">
      <c r="A18" s="285"/>
      <c r="B18" s="285" t="s">
        <v>867</v>
      </c>
      <c r="C18" s="285" t="s">
        <v>859</v>
      </c>
      <c r="D18" s="292">
        <v>10357</v>
      </c>
      <c r="E18" s="292">
        <v>10481.5</v>
      </c>
      <c r="F18" s="292">
        <v>11096.5</v>
      </c>
      <c r="G18" s="292">
        <v>11985</v>
      </c>
      <c r="H18" s="292">
        <v>12250</v>
      </c>
      <c r="I18" s="293">
        <f>H18/G18*100</f>
        <v>102.21109720483939</v>
      </c>
      <c r="J18" s="293">
        <f t="shared" si="3"/>
        <v>110.39516964808725</v>
      </c>
      <c r="K18" s="295">
        <f t="shared" si="4"/>
        <v>118.27749348266872</v>
      </c>
    </row>
    <row r="19" spans="1:11" ht="47.25" customHeight="1">
      <c r="A19" s="285"/>
      <c r="B19" s="285" t="s">
        <v>868</v>
      </c>
      <c r="C19" s="285" t="s">
        <v>859</v>
      </c>
      <c r="D19" s="292">
        <v>15197</v>
      </c>
      <c r="E19" s="292">
        <v>19526</v>
      </c>
      <c r="F19" s="292">
        <v>21026</v>
      </c>
      <c r="G19" s="292">
        <v>24003</v>
      </c>
      <c r="H19" s="292">
        <v>24675.7</v>
      </c>
      <c r="I19" s="293">
        <f aca="true" t="shared" si="5" ref="I19:I22">H19/G19*100</f>
        <v>102.80256634587343</v>
      </c>
      <c r="J19" s="293">
        <f t="shared" si="3"/>
        <v>117.35803291163323</v>
      </c>
      <c r="K19" s="295">
        <f t="shared" si="4"/>
        <v>162.3721787194841</v>
      </c>
    </row>
    <row r="20" spans="1:11" ht="31.5" customHeight="1">
      <c r="A20" s="285"/>
      <c r="B20" s="285" t="s">
        <v>869</v>
      </c>
      <c r="C20" s="285" t="s">
        <v>859</v>
      </c>
      <c r="D20" s="292">
        <v>20043</v>
      </c>
      <c r="E20" s="292">
        <v>22930</v>
      </c>
      <c r="F20" s="292">
        <v>26684</v>
      </c>
      <c r="G20" s="292">
        <v>27764</v>
      </c>
      <c r="H20" s="292">
        <v>27433.6</v>
      </c>
      <c r="I20" s="293">
        <f t="shared" si="5"/>
        <v>98.80996974499351</v>
      </c>
      <c r="J20" s="293">
        <f t="shared" si="3"/>
        <v>102.80917403687602</v>
      </c>
      <c r="K20" s="295">
        <f t="shared" si="4"/>
        <v>136.8737214987776</v>
      </c>
    </row>
    <row r="21" spans="1:11" ht="21.75" customHeight="1">
      <c r="A21" s="285"/>
      <c r="B21" s="285" t="s">
        <v>870</v>
      </c>
      <c r="C21" s="285" t="s">
        <v>859</v>
      </c>
      <c r="D21" s="292">
        <v>13988</v>
      </c>
      <c r="E21" s="292">
        <v>15846</v>
      </c>
      <c r="F21" s="292">
        <v>18050</v>
      </c>
      <c r="G21" s="292">
        <v>19724</v>
      </c>
      <c r="H21" s="292">
        <v>19724</v>
      </c>
      <c r="I21" s="292">
        <f>H21/G21*100</f>
        <v>100</v>
      </c>
      <c r="J21" s="296">
        <f t="shared" si="3"/>
        <v>109.27423822714681</v>
      </c>
      <c r="K21" s="295">
        <f t="shared" si="4"/>
        <v>141.00657706605662</v>
      </c>
    </row>
    <row r="22" spans="1:11" ht="94.5" customHeight="1">
      <c r="A22" s="285" t="s">
        <v>871</v>
      </c>
      <c r="B22" s="285" t="s">
        <v>872</v>
      </c>
      <c r="C22" s="285" t="s">
        <v>862</v>
      </c>
      <c r="D22" s="292">
        <v>74.4</v>
      </c>
      <c r="E22" s="292">
        <v>72.5</v>
      </c>
      <c r="F22" s="292">
        <v>76.5</v>
      </c>
      <c r="G22" s="294">
        <v>82.9</v>
      </c>
      <c r="H22" s="292">
        <v>77.7</v>
      </c>
      <c r="I22" s="293">
        <f t="shared" si="5"/>
        <v>93.72738238841978</v>
      </c>
      <c r="J22" s="296">
        <f>H22/F22*100</f>
        <v>101.56862745098039</v>
      </c>
      <c r="K22" s="295">
        <f>H22/D22*100</f>
        <v>104.43548387096773</v>
      </c>
    </row>
    <row r="23" spans="1:12" ht="63" customHeight="1">
      <c r="A23" s="285" t="s">
        <v>873</v>
      </c>
      <c r="B23" s="285" t="s">
        <v>874</v>
      </c>
      <c r="C23" s="285" t="s">
        <v>862</v>
      </c>
      <c r="D23" s="292">
        <v>1.2</v>
      </c>
      <c r="E23" s="292">
        <v>0.9</v>
      </c>
      <c r="F23" s="292">
        <v>1</v>
      </c>
      <c r="G23" s="292">
        <v>0.9</v>
      </c>
      <c r="H23" s="292">
        <v>1.2</v>
      </c>
      <c r="I23" s="296">
        <f>H23/G23*100</f>
        <v>133.33333333333331</v>
      </c>
      <c r="J23" s="296">
        <f>H23/F23*100</f>
        <v>120</v>
      </c>
      <c r="K23" s="295">
        <f>H23/D23*100</f>
        <v>100</v>
      </c>
      <c r="L23" s="297"/>
    </row>
    <row r="24" spans="1:11" ht="15.75" customHeight="1">
      <c r="A24" s="298" t="s">
        <v>875</v>
      </c>
      <c r="B24" s="298"/>
      <c r="C24" s="298"/>
      <c r="D24" s="298"/>
      <c r="E24" s="298"/>
      <c r="F24" s="298"/>
      <c r="G24" s="298"/>
      <c r="H24" s="298"/>
      <c r="I24" s="298"/>
      <c r="J24" s="298"/>
      <c r="K24" s="298"/>
    </row>
    <row r="25" spans="1:11" ht="15.75" customHeight="1">
      <c r="A25" s="298" t="s">
        <v>876</v>
      </c>
      <c r="B25" s="298"/>
      <c r="C25" s="298"/>
      <c r="D25" s="298"/>
      <c r="E25" s="298"/>
      <c r="F25" s="298"/>
      <c r="G25" s="298"/>
      <c r="H25" s="298"/>
      <c r="I25" s="298"/>
      <c r="J25" s="298"/>
      <c r="K25" s="298"/>
    </row>
    <row r="26" spans="1:11" ht="47.25" customHeight="1">
      <c r="A26" s="299" t="s">
        <v>289</v>
      </c>
      <c r="B26" s="299" t="s">
        <v>877</v>
      </c>
      <c r="C26" s="299" t="s">
        <v>862</v>
      </c>
      <c r="D26" s="293">
        <v>75.1</v>
      </c>
      <c r="E26" s="293">
        <v>75</v>
      </c>
      <c r="F26" s="293">
        <v>78.1</v>
      </c>
      <c r="G26" s="293">
        <v>100</v>
      </c>
      <c r="H26" s="293">
        <v>100</v>
      </c>
      <c r="I26" s="293">
        <f>G26/H26*100</f>
        <v>100</v>
      </c>
      <c r="J26" s="300">
        <f>H26/F26*100</f>
        <v>128.04097311139566</v>
      </c>
      <c r="K26" s="300">
        <f>H26/D26*100</f>
        <v>133.15579227696406</v>
      </c>
    </row>
    <row r="27" spans="1:11" ht="47.25" customHeight="1">
      <c r="A27" s="299" t="s">
        <v>291</v>
      </c>
      <c r="B27" s="299" t="s">
        <v>878</v>
      </c>
      <c r="C27" s="299" t="s">
        <v>879</v>
      </c>
      <c r="D27" s="293">
        <v>57</v>
      </c>
      <c r="E27" s="293">
        <v>40</v>
      </c>
      <c r="F27" s="293">
        <v>59</v>
      </c>
      <c r="G27" s="293">
        <v>57</v>
      </c>
      <c r="H27" s="293">
        <v>27</v>
      </c>
      <c r="I27" s="293">
        <f aca="true" t="shared" si="6" ref="I27:I32">H27/G27*100</f>
        <v>47.368421052631575</v>
      </c>
      <c r="J27" s="300">
        <f aca="true" t="shared" si="7" ref="J27:J31">H27/F27*100</f>
        <v>45.76271186440678</v>
      </c>
      <c r="K27" s="300">
        <f aca="true" t="shared" si="8" ref="K27:K31">H27/D27*100</f>
        <v>47.368421052631575</v>
      </c>
    </row>
    <row r="28" spans="1:11" ht="63" customHeight="1">
      <c r="A28" s="299" t="s">
        <v>293</v>
      </c>
      <c r="B28" s="299" t="s">
        <v>880</v>
      </c>
      <c r="C28" s="299" t="s">
        <v>881</v>
      </c>
      <c r="D28" s="293">
        <v>365</v>
      </c>
      <c r="E28" s="293">
        <v>358</v>
      </c>
      <c r="F28" s="293">
        <v>248</v>
      </c>
      <c r="G28" s="293">
        <v>516</v>
      </c>
      <c r="H28" s="293">
        <v>516</v>
      </c>
      <c r="I28" s="293">
        <f t="shared" si="6"/>
        <v>100</v>
      </c>
      <c r="J28" s="300">
        <f t="shared" si="7"/>
        <v>208.06451612903226</v>
      </c>
      <c r="K28" s="300">
        <f t="shared" si="8"/>
        <v>141.36986301369862</v>
      </c>
    </row>
    <row r="29" spans="1:11" ht="31.5" customHeight="1">
      <c r="A29" s="299" t="s">
        <v>882</v>
      </c>
      <c r="B29" s="299" t="s">
        <v>883</v>
      </c>
      <c r="C29" s="299" t="s">
        <v>884</v>
      </c>
      <c r="D29" s="293">
        <v>0</v>
      </c>
      <c r="E29" s="293">
        <v>0</v>
      </c>
      <c r="F29" s="293">
        <v>0</v>
      </c>
      <c r="G29" s="293">
        <v>0</v>
      </c>
      <c r="H29" s="293">
        <v>0</v>
      </c>
      <c r="I29" s="293" t="e">
        <f t="shared" si="6"/>
        <v>#DIV/0!</v>
      </c>
      <c r="J29" s="300" t="e">
        <f t="shared" si="7"/>
        <v>#DIV/0!</v>
      </c>
      <c r="K29" s="300" t="e">
        <f t="shared" si="8"/>
        <v>#DIV/0!</v>
      </c>
    </row>
    <row r="30" spans="1:11" ht="43.5" customHeight="1">
      <c r="A30" s="299" t="s">
        <v>885</v>
      </c>
      <c r="B30" s="299" t="s">
        <v>886</v>
      </c>
      <c r="C30" s="299" t="s">
        <v>884</v>
      </c>
      <c r="D30" s="301" t="s">
        <v>887</v>
      </c>
      <c r="E30" s="301" t="s">
        <v>888</v>
      </c>
      <c r="F30" s="301" t="s">
        <v>889</v>
      </c>
      <c r="G30" s="302">
        <v>0</v>
      </c>
      <c r="H30" s="301">
        <v>0</v>
      </c>
      <c r="I30" s="293" t="e">
        <f t="shared" si="6"/>
        <v>#DIV/0!</v>
      </c>
      <c r="J30" s="300" t="e">
        <f t="shared" si="7"/>
        <v>#VALUE!</v>
      </c>
      <c r="K30" s="300" t="e">
        <f t="shared" si="8"/>
        <v>#VALUE!</v>
      </c>
    </row>
    <row r="31" spans="1:11" ht="47.25" customHeight="1">
      <c r="A31" s="299" t="s">
        <v>296</v>
      </c>
      <c r="B31" s="299" t="s">
        <v>890</v>
      </c>
      <c r="C31" s="299" t="s">
        <v>884</v>
      </c>
      <c r="D31" s="293">
        <v>0</v>
      </c>
      <c r="E31" s="301" t="s">
        <v>891</v>
      </c>
      <c r="F31" s="301" t="s">
        <v>892</v>
      </c>
      <c r="G31" s="301">
        <v>0</v>
      </c>
      <c r="H31" s="301">
        <v>0</v>
      </c>
      <c r="I31" s="293" t="e">
        <f t="shared" si="6"/>
        <v>#DIV/0!</v>
      </c>
      <c r="J31" s="300" t="e">
        <f t="shared" si="7"/>
        <v>#VALUE!</v>
      </c>
      <c r="K31" s="300" t="e">
        <f t="shared" si="8"/>
        <v>#DIV/0!</v>
      </c>
    </row>
    <row r="32" spans="1:11" ht="32.25" customHeight="1">
      <c r="A32" s="299" t="s">
        <v>298</v>
      </c>
      <c r="B32" s="299" t="s">
        <v>893</v>
      </c>
      <c r="C32" s="299" t="s">
        <v>884</v>
      </c>
      <c r="D32" s="303">
        <v>0</v>
      </c>
      <c r="E32" s="303">
        <v>0</v>
      </c>
      <c r="F32" s="303"/>
      <c r="G32" s="303">
        <v>0</v>
      </c>
      <c r="H32" s="303">
        <v>0</v>
      </c>
      <c r="I32" s="293" t="e">
        <f t="shared" si="6"/>
        <v>#DIV/0!</v>
      </c>
      <c r="J32" s="300" t="e">
        <f aca="true" t="shared" si="9" ref="J32">H32/E32*100</f>
        <v>#DIV/0!</v>
      </c>
      <c r="K32" s="300" t="e">
        <f aca="true" t="shared" si="10" ref="K32">H32/D32*100</f>
        <v>#DIV/0!</v>
      </c>
    </row>
    <row r="33" spans="1:11" ht="47.25" customHeight="1">
      <c r="A33" s="299" t="s">
        <v>300</v>
      </c>
      <c r="B33" s="299" t="s">
        <v>894</v>
      </c>
      <c r="C33" s="299" t="s">
        <v>884</v>
      </c>
      <c r="D33" s="293">
        <v>0</v>
      </c>
      <c r="E33" s="301" t="s">
        <v>895</v>
      </c>
      <c r="F33" s="301" t="s">
        <v>896</v>
      </c>
      <c r="G33" s="301" t="s">
        <v>897</v>
      </c>
      <c r="H33" s="301" t="s">
        <v>897</v>
      </c>
      <c r="I33" s="293">
        <v>100</v>
      </c>
      <c r="J33" s="300">
        <v>60</v>
      </c>
      <c r="K33" s="300">
        <v>300</v>
      </c>
    </row>
    <row r="34" spans="1:11" ht="47.25" customHeight="1">
      <c r="A34" s="299" t="s">
        <v>301</v>
      </c>
      <c r="B34" s="299" t="s">
        <v>898</v>
      </c>
      <c r="C34" s="299" t="s">
        <v>862</v>
      </c>
      <c r="D34" s="293">
        <v>88.1</v>
      </c>
      <c r="E34" s="293">
        <v>89.84</v>
      </c>
      <c r="F34" s="293">
        <v>90.9</v>
      </c>
      <c r="G34" s="293">
        <v>89.3</v>
      </c>
      <c r="H34" s="293">
        <v>89.3</v>
      </c>
      <c r="I34" s="293">
        <f>H34/G34*100</f>
        <v>100</v>
      </c>
      <c r="J34" s="295">
        <f>H34/F34*100</f>
        <v>98.23982398239824</v>
      </c>
      <c r="K34" s="295">
        <f>H34/D34*100</f>
        <v>101.36208853575484</v>
      </c>
    </row>
    <row r="35" spans="1:11" ht="31.5" customHeight="1">
      <c r="A35" s="299" t="s">
        <v>899</v>
      </c>
      <c r="B35" s="299" t="s">
        <v>900</v>
      </c>
      <c r="C35" s="299" t="s">
        <v>901</v>
      </c>
      <c r="D35" s="293">
        <v>13.4</v>
      </c>
      <c r="E35" s="293">
        <v>15</v>
      </c>
      <c r="F35" s="293">
        <v>14.1</v>
      </c>
      <c r="G35" s="293">
        <v>14.1</v>
      </c>
      <c r="H35" s="293">
        <v>14.2</v>
      </c>
      <c r="I35" s="296">
        <f>H35/G35*100</f>
        <v>100.70921985815602</v>
      </c>
      <c r="J35" s="295">
        <f>H35/F35*100</f>
        <v>100.70921985815602</v>
      </c>
      <c r="K35" s="295">
        <f>H35/D35*100</f>
        <v>105.97014925373134</v>
      </c>
    </row>
    <row r="36" spans="1:11" ht="15.75" customHeight="1">
      <c r="A36" s="304" t="s">
        <v>902</v>
      </c>
      <c r="B36" s="304"/>
      <c r="C36" s="304"/>
      <c r="D36" s="304"/>
      <c r="E36" s="304"/>
      <c r="F36" s="304"/>
      <c r="G36" s="304"/>
      <c r="H36" s="304"/>
      <c r="I36" s="304"/>
      <c r="J36" s="304"/>
      <c r="K36" s="304"/>
    </row>
    <row r="37" spans="1:11" ht="15.75" customHeight="1">
      <c r="A37" s="299" t="s">
        <v>903</v>
      </c>
      <c r="B37" s="299" t="s">
        <v>904</v>
      </c>
      <c r="C37" s="299"/>
      <c r="D37" s="299"/>
      <c r="E37" s="299"/>
      <c r="F37" s="299"/>
      <c r="G37" s="299"/>
      <c r="H37" s="299"/>
      <c r="I37" s="299" t="e">
        <f>H37/G37*100</f>
        <v>#DIV/0!</v>
      </c>
      <c r="J37" s="300" t="e">
        <f>H37/E37*100</f>
        <v>#DIV/0!</v>
      </c>
      <c r="K37" s="300" t="e">
        <f>H37/D37*100</f>
        <v>#DIV/0!</v>
      </c>
    </row>
    <row r="38" spans="1:11" ht="47.25" customHeight="1">
      <c r="A38" s="299"/>
      <c r="B38" s="299" t="s">
        <v>905</v>
      </c>
      <c r="C38" s="299" t="s">
        <v>906</v>
      </c>
      <c r="D38" s="294">
        <v>0</v>
      </c>
      <c r="E38" s="303">
        <v>0</v>
      </c>
      <c r="F38" s="303"/>
      <c r="G38" s="303">
        <v>0</v>
      </c>
      <c r="H38" s="303">
        <v>0</v>
      </c>
      <c r="I38" s="299" t="e">
        <f>H38/G38*100</f>
        <v>#DIV/0!</v>
      </c>
      <c r="J38" s="300" t="e">
        <f>H38/E38*100</f>
        <v>#DIV/0!</v>
      </c>
      <c r="K38" s="300" t="e">
        <f>H38/D40*100</f>
        <v>#DIV/0!</v>
      </c>
    </row>
    <row r="39" spans="1:11" ht="15.75" customHeight="1">
      <c r="A39" s="299"/>
      <c r="B39" s="299" t="s">
        <v>907</v>
      </c>
      <c r="C39" s="299" t="s">
        <v>906</v>
      </c>
      <c r="D39" s="294">
        <v>0</v>
      </c>
      <c r="E39" s="305">
        <v>0</v>
      </c>
      <c r="F39" s="305"/>
      <c r="G39" s="305">
        <v>0</v>
      </c>
      <c r="H39" s="305">
        <v>0</v>
      </c>
      <c r="I39" s="299" t="e">
        <f aca="true" t="shared" si="11" ref="I39:I46">H39/G39*100</f>
        <v>#DIV/0!</v>
      </c>
      <c r="J39" s="300" t="e">
        <f aca="true" t="shared" si="12" ref="J39:J46">H39/E39*100</f>
        <v>#DIV/0!</v>
      </c>
      <c r="K39" s="300" t="e">
        <f aca="true" t="shared" si="13" ref="K39:K46">H39/D39*100</f>
        <v>#DIV/0!</v>
      </c>
    </row>
    <row r="40" spans="1:11" ht="47.25" customHeight="1">
      <c r="A40" s="299" t="s">
        <v>908</v>
      </c>
      <c r="B40" s="299" t="s">
        <v>909</v>
      </c>
      <c r="C40" s="299" t="s">
        <v>906</v>
      </c>
      <c r="D40" s="294">
        <v>0</v>
      </c>
      <c r="E40" s="303">
        <v>0</v>
      </c>
      <c r="F40" s="303">
        <v>1</v>
      </c>
      <c r="G40" s="303">
        <v>1</v>
      </c>
      <c r="H40" s="303">
        <v>0</v>
      </c>
      <c r="I40" s="291">
        <f t="shared" si="11"/>
        <v>0</v>
      </c>
      <c r="J40" s="300" t="e">
        <f t="shared" si="12"/>
        <v>#DIV/0!</v>
      </c>
      <c r="K40" s="300" t="e">
        <f t="shared" si="13"/>
        <v>#DIV/0!</v>
      </c>
    </row>
    <row r="41" spans="1:11" ht="15.75" customHeight="1">
      <c r="A41" s="299" t="s">
        <v>910</v>
      </c>
      <c r="B41" s="299" t="s">
        <v>911</v>
      </c>
      <c r="C41" s="299"/>
      <c r="D41" s="294"/>
      <c r="E41" s="293"/>
      <c r="F41" s="293"/>
      <c r="G41" s="299"/>
      <c r="H41" s="299"/>
      <c r="I41" s="306" t="e">
        <f t="shared" si="11"/>
        <v>#DIV/0!</v>
      </c>
      <c r="J41" s="300" t="e">
        <f t="shared" si="12"/>
        <v>#DIV/0!</v>
      </c>
      <c r="K41" s="300" t="e">
        <f t="shared" si="13"/>
        <v>#DIV/0!</v>
      </c>
    </row>
    <row r="42" spans="1:11" ht="31.5" customHeight="1">
      <c r="A42" s="299"/>
      <c r="B42" s="299" t="s">
        <v>912</v>
      </c>
      <c r="C42" s="299" t="s">
        <v>913</v>
      </c>
      <c r="D42" s="293">
        <v>114.6</v>
      </c>
      <c r="E42" s="293">
        <v>130.9</v>
      </c>
      <c r="F42" s="293">
        <v>130.9</v>
      </c>
      <c r="G42" s="293">
        <v>130.8</v>
      </c>
      <c r="H42" s="293">
        <v>131.4</v>
      </c>
      <c r="I42" s="307">
        <f>H42/G42*100</f>
        <v>100.45871559633026</v>
      </c>
      <c r="J42" s="295">
        <f>H42/F42*100</f>
        <v>100.38197097020627</v>
      </c>
      <c r="K42" s="295">
        <f>H42/D42*100</f>
        <v>114.65968586387436</v>
      </c>
    </row>
    <row r="43" spans="1:11" ht="47.25" customHeight="1">
      <c r="A43" s="299"/>
      <c r="B43" s="299" t="s">
        <v>914</v>
      </c>
      <c r="C43" s="299" t="s">
        <v>915</v>
      </c>
      <c r="D43" s="293">
        <v>220</v>
      </c>
      <c r="E43" s="293">
        <v>226.1</v>
      </c>
      <c r="F43" s="293">
        <v>226</v>
      </c>
      <c r="G43" s="293">
        <v>225.9</v>
      </c>
      <c r="H43" s="293">
        <v>228.7</v>
      </c>
      <c r="I43" s="307">
        <f>H43/G43*100</f>
        <v>101.23948649845063</v>
      </c>
      <c r="J43" s="295">
        <f>H43/F43*100</f>
        <v>101.19469026548673</v>
      </c>
      <c r="K43" s="295">
        <f>H43/D43*100</f>
        <v>103.95454545454545</v>
      </c>
    </row>
    <row r="44" spans="1:12" ht="47.25" customHeight="1">
      <c r="A44" s="299"/>
      <c r="B44" s="299" t="s">
        <v>916</v>
      </c>
      <c r="C44" s="299" t="s">
        <v>917</v>
      </c>
      <c r="D44" s="293">
        <v>25.2</v>
      </c>
      <c r="E44" s="293">
        <v>24.9</v>
      </c>
      <c r="F44" s="293">
        <v>26.5</v>
      </c>
      <c r="G44" s="293">
        <v>27.2</v>
      </c>
      <c r="H44" s="293">
        <v>27.3</v>
      </c>
      <c r="I44" s="308">
        <f>H44/G44*100</f>
        <v>100.36764705882352</v>
      </c>
      <c r="J44" s="295">
        <f>H44/F44*100</f>
        <v>103.01886792452831</v>
      </c>
      <c r="K44" s="295">
        <f>H44/D44*100</f>
        <v>108.33333333333334</v>
      </c>
      <c r="L44" s="297"/>
    </row>
    <row r="45" spans="1:11" ht="47.25" customHeight="1">
      <c r="A45" s="299"/>
      <c r="B45" s="299" t="s">
        <v>918</v>
      </c>
      <c r="C45" s="299" t="s">
        <v>917</v>
      </c>
      <c r="D45" s="293">
        <v>101</v>
      </c>
      <c r="E45" s="293">
        <v>84.2</v>
      </c>
      <c r="F45" s="293">
        <v>103.3</v>
      </c>
      <c r="G45" s="293">
        <v>108.7</v>
      </c>
      <c r="H45" s="293">
        <v>101.1</v>
      </c>
      <c r="I45" s="308">
        <f>H45/G45*100</f>
        <v>93.00827966881324</v>
      </c>
      <c r="J45" s="295">
        <f>H45/F45*100</f>
        <v>97.8702807357212</v>
      </c>
      <c r="K45" s="295">
        <f>H45/D45*100</f>
        <v>100.0990099009901</v>
      </c>
    </row>
    <row r="46" spans="1:11" ht="31.5" customHeight="1">
      <c r="A46" s="309" t="s">
        <v>919</v>
      </c>
      <c r="B46" s="310" t="s">
        <v>920</v>
      </c>
      <c r="C46" s="310" t="s">
        <v>921</v>
      </c>
      <c r="D46" s="291">
        <v>20</v>
      </c>
      <c r="E46" s="291">
        <v>20</v>
      </c>
      <c r="F46" s="291">
        <v>20</v>
      </c>
      <c r="G46" s="291">
        <v>20</v>
      </c>
      <c r="H46" s="291">
        <v>20</v>
      </c>
      <c r="I46" s="311">
        <f t="shared" si="11"/>
        <v>100</v>
      </c>
      <c r="J46" s="288">
        <f t="shared" si="12"/>
        <v>100</v>
      </c>
      <c r="K46" s="288">
        <f t="shared" si="13"/>
        <v>100</v>
      </c>
    </row>
    <row r="47" spans="1:11" ht="15.75" customHeight="1">
      <c r="A47" s="298" t="s">
        <v>922</v>
      </c>
      <c r="B47" s="298"/>
      <c r="C47" s="298"/>
      <c r="D47" s="298"/>
      <c r="E47" s="298"/>
      <c r="F47" s="298"/>
      <c r="G47" s="298"/>
      <c r="H47" s="298"/>
      <c r="I47" s="298"/>
      <c r="J47" s="298"/>
      <c r="K47" s="298"/>
    </row>
    <row r="48" spans="1:11" ht="31.5" customHeight="1">
      <c r="A48" s="286" t="s">
        <v>923</v>
      </c>
      <c r="B48" s="312" t="s">
        <v>924</v>
      </c>
      <c r="C48" s="312" t="s">
        <v>906</v>
      </c>
      <c r="D48" s="281">
        <v>6</v>
      </c>
      <c r="E48" s="281">
        <v>6</v>
      </c>
      <c r="F48" s="281">
        <v>6</v>
      </c>
      <c r="G48" s="281">
        <v>6</v>
      </c>
      <c r="H48" s="281">
        <v>6</v>
      </c>
      <c r="I48" s="281">
        <f>H48/G48*100</f>
        <v>100</v>
      </c>
      <c r="J48" s="283">
        <f>H48/E48*100</f>
        <v>100</v>
      </c>
      <c r="K48" s="283">
        <f>H48/D48*100</f>
        <v>100</v>
      </c>
    </row>
    <row r="49" spans="1:11" ht="47.25" customHeight="1">
      <c r="A49" s="286" t="s">
        <v>925</v>
      </c>
      <c r="B49" s="312" t="s">
        <v>926</v>
      </c>
      <c r="C49" s="312" t="s">
        <v>862</v>
      </c>
      <c r="D49" s="281">
        <v>9.3</v>
      </c>
      <c r="E49" s="281">
        <v>9.7</v>
      </c>
      <c r="F49" s="281">
        <v>9.7</v>
      </c>
      <c r="G49" s="281">
        <v>9.6</v>
      </c>
      <c r="H49" s="281">
        <v>10.2</v>
      </c>
      <c r="I49" s="287">
        <f>H49/G49*100</f>
        <v>106.25</v>
      </c>
      <c r="J49" s="288">
        <f>H49/F49*100</f>
        <v>105.15463917525774</v>
      </c>
      <c r="K49" s="288">
        <f>H49/D49*100</f>
        <v>109.6774193548387</v>
      </c>
    </row>
    <row r="50" spans="1:11" ht="47.25" customHeight="1">
      <c r="A50" s="286" t="s">
        <v>927</v>
      </c>
      <c r="B50" s="312" t="s">
        <v>928</v>
      </c>
      <c r="C50" s="312" t="s">
        <v>862</v>
      </c>
      <c r="D50" s="281">
        <v>55.6</v>
      </c>
      <c r="E50" s="281">
        <v>55.6</v>
      </c>
      <c r="F50" s="281">
        <v>55.6</v>
      </c>
      <c r="G50" s="281">
        <v>57.2</v>
      </c>
      <c r="H50" s="281">
        <v>55.6</v>
      </c>
      <c r="I50" s="287">
        <f aca="true" t="shared" si="14" ref="I50:I54">H50/G50*100</f>
        <v>97.2027972027972</v>
      </c>
      <c r="J50" s="288">
        <f aca="true" t="shared" si="15" ref="J50:J53">H50/E50*100</f>
        <v>100</v>
      </c>
      <c r="K50" s="295">
        <f aca="true" t="shared" si="16" ref="K50:K53">H50/D50*100</f>
        <v>100</v>
      </c>
    </row>
    <row r="51" spans="1:11" ht="47.25" customHeight="1">
      <c r="A51" s="286"/>
      <c r="B51" s="313" t="s">
        <v>929</v>
      </c>
      <c r="C51" s="281" t="s">
        <v>930</v>
      </c>
      <c r="D51" s="281">
        <v>33.2</v>
      </c>
      <c r="E51" s="281">
        <v>33.2</v>
      </c>
      <c r="F51" s="281">
        <v>33.2</v>
      </c>
      <c r="G51" s="281">
        <v>33.8</v>
      </c>
      <c r="H51" s="281">
        <v>33.2</v>
      </c>
      <c r="I51" s="287">
        <f>H51/G51*100</f>
        <v>98.22485207100593</v>
      </c>
      <c r="J51" s="283">
        <f>H51/E51*100</f>
        <v>100</v>
      </c>
      <c r="K51" s="283">
        <f>H51/D51*100</f>
        <v>100</v>
      </c>
    </row>
    <row r="52" spans="1:11" ht="47.25" customHeight="1">
      <c r="A52" s="286"/>
      <c r="B52" s="313" t="s">
        <v>931</v>
      </c>
      <c r="C52" s="312" t="s">
        <v>932</v>
      </c>
      <c r="D52" s="281">
        <v>5.8</v>
      </c>
      <c r="E52" s="281">
        <v>5.8</v>
      </c>
      <c r="F52" s="281">
        <v>5.8</v>
      </c>
      <c r="G52" s="281">
        <v>5.8</v>
      </c>
      <c r="H52" s="281">
        <v>5.8</v>
      </c>
      <c r="I52" s="281">
        <f t="shared" si="14"/>
        <v>100</v>
      </c>
      <c r="J52" s="283">
        <f t="shared" si="15"/>
        <v>100</v>
      </c>
      <c r="K52" s="283">
        <f t="shared" si="16"/>
        <v>100</v>
      </c>
    </row>
    <row r="53" spans="1:11" ht="47.25" customHeight="1">
      <c r="A53" s="286"/>
      <c r="B53" s="312" t="s">
        <v>933</v>
      </c>
      <c r="C53" s="312" t="s">
        <v>930</v>
      </c>
      <c r="D53" s="281">
        <v>127.8</v>
      </c>
      <c r="E53" s="281">
        <v>127.8</v>
      </c>
      <c r="F53" s="281">
        <v>127.8</v>
      </c>
      <c r="G53" s="281">
        <v>130</v>
      </c>
      <c r="H53" s="281">
        <v>127.8</v>
      </c>
      <c r="I53" s="287">
        <f t="shared" si="14"/>
        <v>98.3076923076923</v>
      </c>
      <c r="J53" s="288">
        <f t="shared" si="15"/>
        <v>100</v>
      </c>
      <c r="K53" s="288">
        <f t="shared" si="16"/>
        <v>100</v>
      </c>
    </row>
    <row r="54" spans="1:11" ht="63" customHeight="1">
      <c r="A54" s="286" t="s">
        <v>934</v>
      </c>
      <c r="B54" s="281" t="s">
        <v>935</v>
      </c>
      <c r="C54" s="281" t="s">
        <v>862</v>
      </c>
      <c r="D54" s="281">
        <v>32.7</v>
      </c>
      <c r="E54" s="281">
        <v>34</v>
      </c>
      <c r="F54" s="281">
        <v>36</v>
      </c>
      <c r="G54" s="281">
        <v>38</v>
      </c>
      <c r="H54" s="281">
        <v>44.8</v>
      </c>
      <c r="I54" s="287">
        <f t="shared" si="14"/>
        <v>117.89473684210525</v>
      </c>
      <c r="J54" s="288">
        <f>H54/F54*100</f>
        <v>124.44444444444444</v>
      </c>
      <c r="K54" s="288">
        <f>H54/D54*100</f>
        <v>137.00305810397552</v>
      </c>
    </row>
    <row r="55" spans="1:11" ht="15.75" customHeight="1">
      <c r="A55" s="298" t="s">
        <v>936</v>
      </c>
      <c r="B55" s="298"/>
      <c r="C55" s="298"/>
      <c r="D55" s="298"/>
      <c r="E55" s="298"/>
      <c r="F55" s="298"/>
      <c r="G55" s="298"/>
      <c r="H55" s="298"/>
      <c r="I55" s="298"/>
      <c r="J55" s="298"/>
      <c r="K55" s="298"/>
    </row>
    <row r="56" spans="1:11" ht="47.25" customHeight="1">
      <c r="A56" s="286" t="s">
        <v>937</v>
      </c>
      <c r="B56" s="312" t="s">
        <v>938</v>
      </c>
      <c r="C56" s="312" t="s">
        <v>939</v>
      </c>
      <c r="D56" s="281">
        <v>1742100</v>
      </c>
      <c r="E56" s="281">
        <v>1758400</v>
      </c>
      <c r="F56" s="281">
        <v>1757200</v>
      </c>
      <c r="G56" s="281">
        <v>1830200</v>
      </c>
      <c r="H56" s="281">
        <v>1792500</v>
      </c>
      <c r="I56" s="287">
        <f>H56/G56*100</f>
        <v>97.94011583433505</v>
      </c>
      <c r="J56" s="288">
        <f>H56/F56*100</f>
        <v>102.00887776007283</v>
      </c>
      <c r="K56" s="288">
        <f>H56/D56*100</f>
        <v>102.89306009987946</v>
      </c>
    </row>
    <row r="57" spans="1:11" ht="63" customHeight="1">
      <c r="A57" s="281" t="s">
        <v>940</v>
      </c>
      <c r="B57" s="313" t="s">
        <v>941</v>
      </c>
      <c r="C57" s="281" t="s">
        <v>942</v>
      </c>
      <c r="D57" s="292">
        <v>186</v>
      </c>
      <c r="E57" s="281">
        <v>141</v>
      </c>
      <c r="F57" s="292">
        <v>162</v>
      </c>
      <c r="G57" s="292">
        <v>180</v>
      </c>
      <c r="H57" s="292">
        <v>128</v>
      </c>
      <c r="I57" s="287">
        <f>H57/G57*100</f>
        <v>71.11111111111111</v>
      </c>
      <c r="J57" s="288">
        <f>H57/F57*100</f>
        <v>79.01234567901234</v>
      </c>
      <c r="K57" s="288">
        <f>H57/D57*100</f>
        <v>68.81720430107528</v>
      </c>
    </row>
    <row r="58" spans="1:11" ht="93.75" customHeight="1">
      <c r="A58" s="281" t="s">
        <v>943</v>
      </c>
      <c r="B58" s="281" t="s">
        <v>944</v>
      </c>
      <c r="C58" s="314" t="s">
        <v>862</v>
      </c>
      <c r="D58" s="281">
        <v>0</v>
      </c>
      <c r="E58" s="281">
        <v>0</v>
      </c>
      <c r="F58" s="281">
        <v>0</v>
      </c>
      <c r="G58" s="281">
        <v>0</v>
      </c>
      <c r="H58" s="281">
        <v>0</v>
      </c>
      <c r="I58" s="281" t="e">
        <f aca="true" t="shared" si="17" ref="I58:I89">H58/G58*100</f>
        <v>#DIV/0!</v>
      </c>
      <c r="J58" s="283" t="e">
        <f aca="true" t="shared" si="18" ref="J58:J86">H58/E58*100</f>
        <v>#DIV/0!</v>
      </c>
      <c r="K58" s="283" t="e">
        <f aca="true" t="shared" si="19" ref="K58:K86">H58/D58*100</f>
        <v>#DIV/0!</v>
      </c>
    </row>
    <row r="59" spans="1:11" ht="31.5" customHeight="1">
      <c r="A59" s="286" t="s">
        <v>945</v>
      </c>
      <c r="B59" s="312" t="s">
        <v>946</v>
      </c>
      <c r="C59" s="312" t="s">
        <v>947</v>
      </c>
      <c r="D59" s="281">
        <v>26.3</v>
      </c>
      <c r="E59" s="281">
        <v>26.6</v>
      </c>
      <c r="F59" s="281">
        <v>26.7</v>
      </c>
      <c r="G59" s="281">
        <v>27.82</v>
      </c>
      <c r="H59" s="281">
        <v>27.25</v>
      </c>
      <c r="I59" s="287">
        <f t="shared" si="17"/>
        <v>97.9511143062545</v>
      </c>
      <c r="J59" s="288">
        <f>H59/F59*100</f>
        <v>102.05992509363296</v>
      </c>
      <c r="K59" s="288">
        <f>H59/D59*100</f>
        <v>103.61216730038024</v>
      </c>
    </row>
    <row r="60" spans="1:11" ht="63" customHeight="1">
      <c r="A60" s="286" t="s">
        <v>948</v>
      </c>
      <c r="B60" s="312" t="s">
        <v>949</v>
      </c>
      <c r="C60" s="281" t="s">
        <v>879</v>
      </c>
      <c r="D60" s="281">
        <v>205</v>
      </c>
      <c r="E60" s="281">
        <v>252</v>
      </c>
      <c r="F60" s="281">
        <v>232</v>
      </c>
      <c r="G60" s="281">
        <v>249</v>
      </c>
      <c r="H60" s="281">
        <v>249</v>
      </c>
      <c r="I60" s="281">
        <f t="shared" si="17"/>
        <v>100</v>
      </c>
      <c r="J60" s="288">
        <f>H60/F60*100</f>
        <v>107.32758620689656</v>
      </c>
      <c r="K60" s="288">
        <f>H60/D60*100</f>
        <v>121.46341463414633</v>
      </c>
    </row>
    <row r="61" spans="1:11" ht="63" customHeight="1">
      <c r="A61" s="286" t="s">
        <v>950</v>
      </c>
      <c r="B61" s="312" t="s">
        <v>951</v>
      </c>
      <c r="C61" s="312" t="s">
        <v>942</v>
      </c>
      <c r="D61" s="281">
        <v>33300</v>
      </c>
      <c r="E61" s="281">
        <v>34300</v>
      </c>
      <c r="F61" s="281">
        <v>35500</v>
      </c>
      <c r="G61" s="281">
        <v>36300</v>
      </c>
      <c r="H61" s="281">
        <v>36300</v>
      </c>
      <c r="I61" s="287">
        <f t="shared" si="17"/>
        <v>100</v>
      </c>
      <c r="J61" s="288">
        <f>H61/F61*100</f>
        <v>102.25352112676056</v>
      </c>
      <c r="K61" s="288">
        <f>H61/D61*100</f>
        <v>109.009009009009</v>
      </c>
    </row>
    <row r="62" spans="1:11" ht="110.25" customHeight="1">
      <c r="A62" s="286" t="s">
        <v>952</v>
      </c>
      <c r="B62" s="281" t="s">
        <v>953</v>
      </c>
      <c r="C62" s="281" t="s">
        <v>879</v>
      </c>
      <c r="D62" s="281" t="s">
        <v>954</v>
      </c>
      <c r="E62" s="281" t="s">
        <v>955</v>
      </c>
      <c r="F62" s="281" t="s">
        <v>956</v>
      </c>
      <c r="G62" s="281" t="s">
        <v>957</v>
      </c>
      <c r="H62" s="281" t="s">
        <v>957</v>
      </c>
      <c r="I62" s="281" t="s">
        <v>958</v>
      </c>
      <c r="J62" s="283" t="s">
        <v>959</v>
      </c>
      <c r="K62" s="283" t="s">
        <v>960</v>
      </c>
    </row>
    <row r="63" spans="1:11" ht="94.5" customHeight="1">
      <c r="A63" s="286" t="s">
        <v>961</v>
      </c>
      <c r="B63" s="312" t="s">
        <v>962</v>
      </c>
      <c r="C63" s="313" t="s">
        <v>963</v>
      </c>
      <c r="D63" s="281" t="s">
        <v>964</v>
      </c>
      <c r="E63" s="281" t="s">
        <v>965</v>
      </c>
      <c r="F63" s="281" t="s">
        <v>966</v>
      </c>
      <c r="G63" s="281" t="s">
        <v>967</v>
      </c>
      <c r="H63" s="281" t="s">
        <v>968</v>
      </c>
      <c r="I63" s="281" t="s">
        <v>969</v>
      </c>
      <c r="J63" s="283" t="s">
        <v>970</v>
      </c>
      <c r="K63" s="283" t="s">
        <v>971</v>
      </c>
    </row>
    <row r="64" spans="1:11" ht="110.25" customHeight="1">
      <c r="A64" s="286" t="s">
        <v>972</v>
      </c>
      <c r="B64" s="312" t="s">
        <v>973</v>
      </c>
      <c r="C64" s="313" t="s">
        <v>879</v>
      </c>
      <c r="D64" s="281">
        <v>13</v>
      </c>
      <c r="E64" s="281">
        <v>28</v>
      </c>
      <c r="F64" s="281">
        <v>62</v>
      </c>
      <c r="G64" s="281">
        <v>28</v>
      </c>
      <c r="H64" s="281">
        <v>3</v>
      </c>
      <c r="I64" s="287">
        <f>H64/G64*100</f>
        <v>10.714285714285714</v>
      </c>
      <c r="J64" s="288">
        <f>H64/F64*100</f>
        <v>4.838709677419355</v>
      </c>
      <c r="K64" s="288">
        <f>H64/D64*100</f>
        <v>23.076923076923077</v>
      </c>
    </row>
    <row r="65" spans="1:11" ht="31.5" customHeight="1">
      <c r="A65" s="281" t="s">
        <v>974</v>
      </c>
      <c r="B65" s="313" t="s">
        <v>975</v>
      </c>
      <c r="C65" s="313" t="s">
        <v>976</v>
      </c>
      <c r="D65" s="281">
        <v>924.3</v>
      </c>
      <c r="E65" s="281">
        <v>925.9</v>
      </c>
      <c r="F65" s="281">
        <v>935.32</v>
      </c>
      <c r="G65" s="281">
        <v>935.3</v>
      </c>
      <c r="H65" s="281">
        <v>935.3</v>
      </c>
      <c r="I65" s="281">
        <f t="shared" si="17"/>
        <v>100</v>
      </c>
      <c r="J65" s="288">
        <f>H65/F65*100</f>
        <v>99.99786169439335</v>
      </c>
      <c r="K65" s="288">
        <f>H65/D65*100</f>
        <v>101.19008979768473</v>
      </c>
    </row>
    <row r="66" spans="1:11" ht="47.25" customHeight="1">
      <c r="A66" s="286" t="s">
        <v>977</v>
      </c>
      <c r="B66" s="312" t="s">
        <v>978</v>
      </c>
      <c r="C66" s="312" t="s">
        <v>976</v>
      </c>
      <c r="D66" s="285"/>
      <c r="E66" s="292"/>
      <c r="F66" s="292">
        <v>0.25</v>
      </c>
      <c r="G66" s="292">
        <v>10.3</v>
      </c>
      <c r="H66" s="292">
        <v>10.3</v>
      </c>
      <c r="I66" s="291">
        <f>H66/G66*100</f>
        <v>100</v>
      </c>
      <c r="J66" s="283">
        <f>H66/F66*100</f>
        <v>4120</v>
      </c>
      <c r="K66" s="283" t="e">
        <f>H66/D66*100</f>
        <v>#DIV/0!</v>
      </c>
    </row>
    <row r="67" spans="1:11" ht="31.5" customHeight="1">
      <c r="A67" s="286" t="s">
        <v>979</v>
      </c>
      <c r="B67" s="312" t="s">
        <v>980</v>
      </c>
      <c r="C67" s="312" t="s">
        <v>976</v>
      </c>
      <c r="D67" s="285">
        <v>0</v>
      </c>
      <c r="E67" s="285">
        <v>0</v>
      </c>
      <c r="F67" s="285">
        <v>0.85</v>
      </c>
      <c r="G67" s="285">
        <v>0</v>
      </c>
      <c r="H67" s="285">
        <v>0</v>
      </c>
      <c r="I67" s="281" t="e">
        <f t="shared" si="17"/>
        <v>#DIV/0!</v>
      </c>
      <c r="J67" s="283">
        <f>H67/F67*100</f>
        <v>0</v>
      </c>
      <c r="K67" s="283" t="e">
        <f>H67/D67*100</f>
        <v>#DIV/0!</v>
      </c>
    </row>
    <row r="68" spans="1:12" ht="31.5" customHeight="1">
      <c r="A68" s="281" t="s">
        <v>981</v>
      </c>
      <c r="B68" s="281" t="s">
        <v>982</v>
      </c>
      <c r="C68" s="313" t="s">
        <v>862</v>
      </c>
      <c r="D68" s="281">
        <v>80</v>
      </c>
      <c r="E68" s="281">
        <v>80</v>
      </c>
      <c r="F68" s="281">
        <v>80</v>
      </c>
      <c r="G68" s="281">
        <v>75</v>
      </c>
      <c r="H68" s="281">
        <v>75</v>
      </c>
      <c r="I68" s="281">
        <f t="shared" si="17"/>
        <v>100</v>
      </c>
      <c r="J68" s="283">
        <f>H68/F68*100</f>
        <v>93.75</v>
      </c>
      <c r="K68" s="283">
        <f>H68/D68*100</f>
        <v>93.75</v>
      </c>
      <c r="L68" s="297"/>
    </row>
    <row r="69" spans="1:11" ht="31.5" customHeight="1">
      <c r="A69" s="281" t="s">
        <v>983</v>
      </c>
      <c r="B69" s="281" t="s">
        <v>984</v>
      </c>
      <c r="C69" s="313" t="s">
        <v>976</v>
      </c>
      <c r="D69" s="281">
        <v>17</v>
      </c>
      <c r="E69" s="281">
        <v>17</v>
      </c>
      <c r="F69" s="281">
        <v>17</v>
      </c>
      <c r="G69" s="281">
        <v>17</v>
      </c>
      <c r="H69" s="281">
        <v>17</v>
      </c>
      <c r="I69" s="281">
        <f t="shared" si="17"/>
        <v>100</v>
      </c>
      <c r="J69" s="283">
        <f t="shared" si="18"/>
        <v>100</v>
      </c>
      <c r="K69" s="283">
        <f t="shared" si="19"/>
        <v>100</v>
      </c>
    </row>
    <row r="70" spans="1:11" ht="31.5" customHeight="1">
      <c r="A70" s="281" t="s">
        <v>985</v>
      </c>
      <c r="B70" s="281" t="s">
        <v>986</v>
      </c>
      <c r="C70" s="313" t="s">
        <v>862</v>
      </c>
      <c r="D70" s="281">
        <v>80</v>
      </c>
      <c r="E70" s="281">
        <v>80</v>
      </c>
      <c r="F70" s="281">
        <v>80</v>
      </c>
      <c r="G70" s="281">
        <v>75</v>
      </c>
      <c r="H70" s="281">
        <v>75</v>
      </c>
      <c r="I70" s="281">
        <f t="shared" si="17"/>
        <v>100</v>
      </c>
      <c r="J70" s="288">
        <f t="shared" si="18"/>
        <v>93.75</v>
      </c>
      <c r="K70" s="288">
        <f t="shared" si="19"/>
        <v>93.75</v>
      </c>
    </row>
    <row r="71" spans="1:11" ht="31.5" customHeight="1">
      <c r="A71" s="281" t="s">
        <v>987</v>
      </c>
      <c r="B71" s="281" t="s">
        <v>988</v>
      </c>
      <c r="C71" s="313" t="s">
        <v>976</v>
      </c>
      <c r="D71" s="281">
        <v>0</v>
      </c>
      <c r="E71" s="281">
        <v>0</v>
      </c>
      <c r="F71" s="281">
        <v>0</v>
      </c>
      <c r="G71" s="281">
        <v>0.01</v>
      </c>
      <c r="H71" s="281">
        <v>0.03</v>
      </c>
      <c r="I71" s="281">
        <f t="shared" si="17"/>
        <v>300</v>
      </c>
      <c r="J71" s="283" t="e">
        <f t="shared" si="18"/>
        <v>#DIV/0!</v>
      </c>
      <c r="K71" s="283" t="e">
        <f t="shared" si="19"/>
        <v>#DIV/0!</v>
      </c>
    </row>
    <row r="72" spans="1:11" ht="47.25" customHeight="1">
      <c r="A72" s="286" t="s">
        <v>989</v>
      </c>
      <c r="B72" s="312" t="s">
        <v>990</v>
      </c>
      <c r="C72" s="312" t="s">
        <v>976</v>
      </c>
      <c r="D72" s="286">
        <v>0</v>
      </c>
      <c r="E72" s="286">
        <v>0</v>
      </c>
      <c r="F72" s="286">
        <v>0</v>
      </c>
      <c r="G72" s="286">
        <v>0</v>
      </c>
      <c r="H72" s="286">
        <v>0</v>
      </c>
      <c r="I72" s="281" t="e">
        <f t="shared" si="17"/>
        <v>#DIV/0!</v>
      </c>
      <c r="J72" s="283" t="e">
        <f t="shared" si="18"/>
        <v>#DIV/0!</v>
      </c>
      <c r="K72" s="283" t="e">
        <f t="shared" si="19"/>
        <v>#DIV/0!</v>
      </c>
    </row>
    <row r="73" spans="1:11" ht="31.5" customHeight="1">
      <c r="A73" s="286" t="s">
        <v>991</v>
      </c>
      <c r="B73" s="281" t="s">
        <v>992</v>
      </c>
      <c r="C73" s="313" t="s">
        <v>976</v>
      </c>
      <c r="D73" s="281">
        <v>29.35</v>
      </c>
      <c r="E73" s="281">
        <v>29.35</v>
      </c>
      <c r="F73" s="281">
        <v>29.35</v>
      </c>
      <c r="G73" s="281">
        <v>29.35</v>
      </c>
      <c r="H73" s="281">
        <v>29.35</v>
      </c>
      <c r="I73" s="281">
        <f t="shared" si="17"/>
        <v>100</v>
      </c>
      <c r="J73" s="283">
        <f t="shared" si="18"/>
        <v>100</v>
      </c>
      <c r="K73" s="283">
        <f t="shared" si="19"/>
        <v>100</v>
      </c>
    </row>
    <row r="74" spans="1:11" ht="31.5" customHeight="1">
      <c r="A74" s="286"/>
      <c r="B74" s="281" t="s">
        <v>993</v>
      </c>
      <c r="C74" s="313" t="s">
        <v>976</v>
      </c>
      <c r="D74" s="281">
        <v>6.7</v>
      </c>
      <c r="E74" s="281">
        <v>6.7</v>
      </c>
      <c r="F74" s="281">
        <v>6.7</v>
      </c>
      <c r="G74" s="281">
        <v>6.7</v>
      </c>
      <c r="H74" s="281">
        <v>6.7</v>
      </c>
      <c r="I74" s="281">
        <f t="shared" si="17"/>
        <v>100</v>
      </c>
      <c r="J74" s="283">
        <f t="shared" si="18"/>
        <v>100</v>
      </c>
      <c r="K74" s="283">
        <f t="shared" si="19"/>
        <v>100</v>
      </c>
    </row>
    <row r="75" spans="1:11" ht="31.5" customHeight="1">
      <c r="A75" s="281" t="s">
        <v>994</v>
      </c>
      <c r="B75" s="281" t="s">
        <v>995</v>
      </c>
      <c r="C75" s="313" t="s">
        <v>976</v>
      </c>
      <c r="D75" s="281">
        <v>0</v>
      </c>
      <c r="E75" s="281">
        <v>0</v>
      </c>
      <c r="F75" s="281">
        <v>0</v>
      </c>
      <c r="G75" s="281">
        <v>3.8</v>
      </c>
      <c r="H75" s="281">
        <v>4.551</v>
      </c>
      <c r="I75" s="287">
        <f t="shared" si="17"/>
        <v>119.76315789473686</v>
      </c>
      <c r="J75" s="283" t="e">
        <f t="shared" si="18"/>
        <v>#DIV/0!</v>
      </c>
      <c r="K75" s="283" t="e">
        <f t="shared" si="19"/>
        <v>#DIV/0!</v>
      </c>
    </row>
    <row r="76" spans="1:11" ht="31.5" customHeight="1">
      <c r="A76" s="281" t="s">
        <v>996</v>
      </c>
      <c r="B76" s="281" t="s">
        <v>997</v>
      </c>
      <c r="C76" s="313" t="s">
        <v>976</v>
      </c>
      <c r="D76" s="281">
        <v>0</v>
      </c>
      <c r="E76" s="281">
        <v>0</v>
      </c>
      <c r="F76" s="281">
        <v>0</v>
      </c>
      <c r="G76" s="281">
        <v>0</v>
      </c>
      <c r="H76" s="281">
        <v>0</v>
      </c>
      <c r="I76" s="281" t="e">
        <f>H76/G76*100</f>
        <v>#DIV/0!</v>
      </c>
      <c r="J76" s="283" t="e">
        <f>H76/E76*100</f>
        <v>#DIV/0!</v>
      </c>
      <c r="K76" s="283" t="e">
        <f>H76/D76*100</f>
        <v>#DIV/0!</v>
      </c>
    </row>
    <row r="77" spans="1:11" ht="78.75" customHeight="1">
      <c r="A77" s="286" t="s">
        <v>998</v>
      </c>
      <c r="B77" s="286" t="s">
        <v>999</v>
      </c>
      <c r="C77" s="313" t="s">
        <v>862</v>
      </c>
      <c r="D77" s="281">
        <v>73.5</v>
      </c>
      <c r="E77" s="281">
        <v>73.5</v>
      </c>
      <c r="F77" s="281">
        <v>73.5</v>
      </c>
      <c r="G77" s="281">
        <v>73.5</v>
      </c>
      <c r="H77" s="287">
        <v>74.1</v>
      </c>
      <c r="I77" s="287">
        <f t="shared" si="17"/>
        <v>100.81632653061223</v>
      </c>
      <c r="J77" s="288">
        <f t="shared" si="18"/>
        <v>100.81632653061223</v>
      </c>
      <c r="K77" s="288">
        <f t="shared" si="19"/>
        <v>100.81632653061223</v>
      </c>
    </row>
    <row r="78" spans="1:12" ht="63" customHeight="1">
      <c r="A78" s="281" t="s">
        <v>1000</v>
      </c>
      <c r="B78" s="281" t="s">
        <v>1001</v>
      </c>
      <c r="C78" s="313" t="s">
        <v>976</v>
      </c>
      <c r="D78" s="281">
        <v>383.2</v>
      </c>
      <c r="E78" s="281">
        <v>383.2</v>
      </c>
      <c r="F78" s="281">
        <v>417</v>
      </c>
      <c r="G78" s="281">
        <v>405.376</v>
      </c>
      <c r="H78" s="281">
        <v>405.76</v>
      </c>
      <c r="I78" s="287">
        <f t="shared" si="17"/>
        <v>100.0947268708557</v>
      </c>
      <c r="J78" s="288">
        <f t="shared" si="18"/>
        <v>105.88726513569937</v>
      </c>
      <c r="K78" s="288">
        <f t="shared" si="19"/>
        <v>105.88726513569937</v>
      </c>
      <c r="L78" s="297"/>
    </row>
    <row r="79" spans="1:11" ht="47.25" customHeight="1">
      <c r="A79" s="286" t="s">
        <v>1002</v>
      </c>
      <c r="B79" s="312" t="s">
        <v>1003</v>
      </c>
      <c r="C79" s="312" t="s">
        <v>976</v>
      </c>
      <c r="D79" s="281">
        <v>960</v>
      </c>
      <c r="E79" s="281">
        <v>963.636</v>
      </c>
      <c r="F79" s="281">
        <v>963.636</v>
      </c>
      <c r="G79" s="281">
        <v>963.636</v>
      </c>
      <c r="H79" s="281">
        <v>1040.241</v>
      </c>
      <c r="I79" s="287">
        <f t="shared" si="17"/>
        <v>107.94957847153906</v>
      </c>
      <c r="J79" s="288">
        <f t="shared" si="18"/>
        <v>107.94957847153906</v>
      </c>
      <c r="K79" s="288">
        <f t="shared" si="19"/>
        <v>108.35843750000001</v>
      </c>
    </row>
    <row r="80" spans="1:11" ht="31.5" customHeight="1">
      <c r="A80" s="286"/>
      <c r="B80" s="281" t="s">
        <v>1004</v>
      </c>
      <c r="C80" s="281" t="s">
        <v>976</v>
      </c>
      <c r="D80" s="281">
        <v>671.5</v>
      </c>
      <c r="E80" s="281">
        <v>671.5</v>
      </c>
      <c r="F80" s="281">
        <v>671.5</v>
      </c>
      <c r="G80" s="281">
        <v>703.505</v>
      </c>
      <c r="H80" s="281">
        <v>690.305</v>
      </c>
      <c r="I80" s="287">
        <f t="shared" si="17"/>
        <v>98.12368071300132</v>
      </c>
      <c r="J80" s="288">
        <f t="shared" si="18"/>
        <v>102.80044676098288</v>
      </c>
      <c r="K80" s="288">
        <f t="shared" si="19"/>
        <v>102.80044676098288</v>
      </c>
    </row>
    <row r="81" spans="1:11" ht="63" customHeight="1">
      <c r="A81" s="286" t="s">
        <v>1005</v>
      </c>
      <c r="B81" s="312" t="s">
        <v>1006</v>
      </c>
      <c r="C81" s="312" t="s">
        <v>976</v>
      </c>
      <c r="D81" s="292">
        <v>1249.917</v>
      </c>
      <c r="E81" s="292">
        <v>1253.553</v>
      </c>
      <c r="F81" s="292">
        <v>1274.034</v>
      </c>
      <c r="G81" s="292">
        <v>1274.034</v>
      </c>
      <c r="H81" s="292">
        <v>1333.816</v>
      </c>
      <c r="I81" s="287">
        <f t="shared" si="17"/>
        <v>104.69233945090947</v>
      </c>
      <c r="J81" s="288">
        <f t="shared" si="18"/>
        <v>106.40284056597527</v>
      </c>
      <c r="K81" s="288">
        <f t="shared" si="19"/>
        <v>106.71236570108256</v>
      </c>
    </row>
    <row r="82" spans="1:11" ht="15.75" customHeight="1">
      <c r="A82" s="286"/>
      <c r="B82" s="312" t="s">
        <v>1007</v>
      </c>
      <c r="C82" s="312" t="s">
        <v>976</v>
      </c>
      <c r="D82" s="285">
        <v>50.75</v>
      </c>
      <c r="E82" s="285">
        <v>50.75</v>
      </c>
      <c r="F82" s="285">
        <v>50.75</v>
      </c>
      <c r="G82" s="285">
        <v>50.75</v>
      </c>
      <c r="H82" s="285">
        <v>50.75</v>
      </c>
      <c r="I82" s="281">
        <f t="shared" si="17"/>
        <v>100</v>
      </c>
      <c r="J82" s="283">
        <f t="shared" si="18"/>
        <v>100</v>
      </c>
      <c r="K82" s="283">
        <f t="shared" si="19"/>
        <v>100</v>
      </c>
    </row>
    <row r="83" spans="1:11" ht="15.75" customHeight="1">
      <c r="A83" s="286"/>
      <c r="B83" s="312" t="s">
        <v>1008</v>
      </c>
      <c r="C83" s="312" t="s">
        <v>976</v>
      </c>
      <c r="D83" s="285">
        <v>239.167</v>
      </c>
      <c r="E83" s="285">
        <v>239.167</v>
      </c>
      <c r="F83" s="285">
        <v>239.167</v>
      </c>
      <c r="G83" s="285">
        <v>239.167</v>
      </c>
      <c r="H83" s="285">
        <v>242.825</v>
      </c>
      <c r="I83" s="287">
        <f t="shared" si="17"/>
        <v>101.52947522024358</v>
      </c>
      <c r="J83" s="288">
        <f t="shared" si="18"/>
        <v>101.52947522024358</v>
      </c>
      <c r="K83" s="288">
        <f t="shared" si="19"/>
        <v>101.52947522024358</v>
      </c>
    </row>
    <row r="84" spans="1:11" ht="15.75" customHeight="1">
      <c r="A84" s="286"/>
      <c r="B84" s="312" t="s">
        <v>1009</v>
      </c>
      <c r="C84" s="312" t="s">
        <v>976</v>
      </c>
      <c r="D84" s="289">
        <v>960</v>
      </c>
      <c r="E84" s="285">
        <v>963.636</v>
      </c>
      <c r="F84" s="285">
        <v>984.117</v>
      </c>
      <c r="G84" s="285">
        <v>984.117</v>
      </c>
      <c r="H84" s="285">
        <v>1040.241</v>
      </c>
      <c r="I84" s="287">
        <f t="shared" si="17"/>
        <v>105.70298043830155</v>
      </c>
      <c r="J84" s="288">
        <f t="shared" si="18"/>
        <v>107.94957847153906</v>
      </c>
      <c r="K84" s="288">
        <f>H84/E84*100</f>
        <v>107.94957847153906</v>
      </c>
    </row>
    <row r="85" spans="1:11" ht="157.5" customHeight="1">
      <c r="A85" s="286" t="s">
        <v>1010</v>
      </c>
      <c r="B85" s="312" t="s">
        <v>1011</v>
      </c>
      <c r="C85" s="313" t="s">
        <v>862</v>
      </c>
      <c r="D85" s="292">
        <v>47.35</v>
      </c>
      <c r="E85" s="292">
        <v>43.34</v>
      </c>
      <c r="F85" s="292">
        <v>43.3</v>
      </c>
      <c r="G85" s="292">
        <v>43.3</v>
      </c>
      <c r="H85" s="292">
        <v>44.5</v>
      </c>
      <c r="I85" s="287">
        <f t="shared" si="17"/>
        <v>102.77136258660508</v>
      </c>
      <c r="J85" s="288">
        <f t="shared" si="18"/>
        <v>102.67651130595293</v>
      </c>
      <c r="K85" s="288">
        <f t="shared" si="19"/>
        <v>93.98099260823653</v>
      </c>
    </row>
    <row r="86" spans="1:11" ht="47.25" customHeight="1">
      <c r="A86" s="286" t="s">
        <v>1012</v>
      </c>
      <c r="B86" s="312" t="s">
        <v>1013</v>
      </c>
      <c r="C86" s="313" t="s">
        <v>976</v>
      </c>
      <c r="D86" s="292">
        <v>18.13</v>
      </c>
      <c r="E86" s="292">
        <v>5.4</v>
      </c>
      <c r="F86" s="292">
        <v>12.68</v>
      </c>
      <c r="G86" s="292">
        <v>9.919</v>
      </c>
      <c r="H86" s="292">
        <v>9.919</v>
      </c>
      <c r="I86" s="287">
        <f t="shared" si="17"/>
        <v>100</v>
      </c>
      <c r="J86" s="288">
        <f t="shared" si="18"/>
        <v>183.68518518518516</v>
      </c>
      <c r="K86" s="288">
        <f t="shared" si="19"/>
        <v>54.71042471042472</v>
      </c>
    </row>
    <row r="87" spans="1:12" ht="207" customHeight="1">
      <c r="A87" s="286" t="s">
        <v>1014</v>
      </c>
      <c r="B87" s="312" t="s">
        <v>1015</v>
      </c>
      <c r="C87" s="312" t="s">
        <v>862</v>
      </c>
      <c r="D87" s="292">
        <v>2.1</v>
      </c>
      <c r="E87" s="292">
        <v>2</v>
      </c>
      <c r="F87" s="292">
        <v>1.58</v>
      </c>
      <c r="G87" s="292">
        <v>1.52</v>
      </c>
      <c r="H87" s="303">
        <v>1.6</v>
      </c>
      <c r="I87" s="287">
        <f>H87/G87*100</f>
        <v>105.26315789473684</v>
      </c>
      <c r="J87" s="315">
        <f>H87/F87*100</f>
        <v>101.26582278481013</v>
      </c>
      <c r="K87" s="315">
        <f>H87/D87*100</f>
        <v>76.19047619047619</v>
      </c>
      <c r="L87" s="316"/>
    </row>
    <row r="88" spans="1:11" ht="47.25" customHeight="1">
      <c r="A88" s="286" t="s">
        <v>1016</v>
      </c>
      <c r="B88" s="312" t="s">
        <v>1017</v>
      </c>
      <c r="C88" s="312" t="s">
        <v>1018</v>
      </c>
      <c r="D88" s="281">
        <v>450</v>
      </c>
      <c r="E88" s="281">
        <v>548.4</v>
      </c>
      <c r="F88" s="281">
        <v>572</v>
      </c>
      <c r="G88" s="281">
        <v>615.3</v>
      </c>
      <c r="H88" s="281">
        <v>623.5</v>
      </c>
      <c r="I88" s="287">
        <f t="shared" si="17"/>
        <v>101.33268324394604</v>
      </c>
      <c r="J88" s="288">
        <f>H88/F88*100</f>
        <v>109.0034965034965</v>
      </c>
      <c r="K88" s="288">
        <f>H88/D88*100</f>
        <v>138.55555555555557</v>
      </c>
    </row>
    <row r="89" spans="1:11" ht="63" customHeight="1">
      <c r="A89" s="286" t="s">
        <v>1019</v>
      </c>
      <c r="B89" s="312" t="s">
        <v>1020</v>
      </c>
      <c r="C89" s="312" t="s">
        <v>1021</v>
      </c>
      <c r="D89" s="281">
        <v>26.8</v>
      </c>
      <c r="E89" s="281">
        <v>30.1</v>
      </c>
      <c r="F89" s="281">
        <v>37.5</v>
      </c>
      <c r="G89" s="281">
        <v>38</v>
      </c>
      <c r="H89" s="281">
        <v>39</v>
      </c>
      <c r="I89" s="287">
        <f t="shared" si="17"/>
        <v>102.63157894736842</v>
      </c>
      <c r="J89" s="288">
        <f>H89/F89*100</f>
        <v>104</v>
      </c>
      <c r="K89" s="288">
        <f>H89/D89*100</f>
        <v>145.52238805970148</v>
      </c>
    </row>
    <row r="90" spans="1:11" ht="15.75" customHeight="1">
      <c r="A90" s="298" t="s">
        <v>465</v>
      </c>
      <c r="B90" s="298"/>
      <c r="C90" s="298"/>
      <c r="D90" s="298"/>
      <c r="E90" s="298"/>
      <c r="F90" s="298"/>
      <c r="G90" s="298"/>
      <c r="H90" s="298"/>
      <c r="I90" s="298"/>
      <c r="J90" s="298"/>
      <c r="K90" s="298"/>
    </row>
    <row r="91" spans="1:11" ht="47.25" customHeight="1">
      <c r="A91" s="286" t="s">
        <v>1022</v>
      </c>
      <c r="B91" s="285" t="s">
        <v>1023</v>
      </c>
      <c r="C91" s="285" t="s">
        <v>976</v>
      </c>
      <c r="D91" s="281">
        <v>5.3</v>
      </c>
      <c r="E91" s="281">
        <v>8.43</v>
      </c>
      <c r="F91" s="281">
        <v>1.72</v>
      </c>
      <c r="G91" s="281">
        <v>5.52</v>
      </c>
      <c r="H91" s="281">
        <v>5.52</v>
      </c>
      <c r="I91" s="288">
        <f>H91/G91*100</f>
        <v>100</v>
      </c>
      <c r="J91" s="288">
        <f>H91/E91*100</f>
        <v>65.48042704626334</v>
      </c>
      <c r="K91" s="288">
        <f>H91/D91*100</f>
        <v>104.15094339622641</v>
      </c>
    </row>
    <row r="92" spans="1:11" ht="31.5" customHeight="1">
      <c r="A92" s="286" t="s">
        <v>1024</v>
      </c>
      <c r="B92" s="285" t="s">
        <v>1025</v>
      </c>
      <c r="C92" s="285" t="s">
        <v>1026</v>
      </c>
      <c r="D92" s="285"/>
      <c r="E92" s="285"/>
      <c r="F92" s="285"/>
      <c r="G92" s="285"/>
      <c r="H92" s="285"/>
      <c r="I92" s="288" t="e">
        <f aca="true" t="shared" si="20" ref="I92:I96">H92/G92*100</f>
        <v>#DIV/0!</v>
      </c>
      <c r="J92" s="288" t="e">
        <f aca="true" t="shared" si="21" ref="J92:J96">H92/E92*100</f>
        <v>#DIV/0!</v>
      </c>
      <c r="K92" s="288" t="e">
        <f aca="true" t="shared" si="22" ref="K92:K96">H92/D92*100</f>
        <v>#DIV/0!</v>
      </c>
    </row>
    <row r="93" spans="1:11" ht="47.25" customHeight="1">
      <c r="A93" s="286" t="s">
        <v>1027</v>
      </c>
      <c r="B93" s="285" t="s">
        <v>1028</v>
      </c>
      <c r="C93" s="285" t="s">
        <v>942</v>
      </c>
      <c r="D93" s="285"/>
      <c r="E93" s="285"/>
      <c r="F93" s="285"/>
      <c r="G93" s="285"/>
      <c r="H93" s="285"/>
      <c r="I93" s="288" t="e">
        <f t="shared" si="20"/>
        <v>#DIV/0!</v>
      </c>
      <c r="J93" s="288" t="e">
        <f t="shared" si="21"/>
        <v>#DIV/0!</v>
      </c>
      <c r="K93" s="288" t="e">
        <f t="shared" si="22"/>
        <v>#DIV/0!</v>
      </c>
    </row>
    <row r="94" spans="1:11" ht="47.25" customHeight="1">
      <c r="A94" s="286" t="s">
        <v>1029</v>
      </c>
      <c r="B94" s="285" t="s">
        <v>1030</v>
      </c>
      <c r="C94" s="292" t="s">
        <v>1026</v>
      </c>
      <c r="D94" s="292">
        <v>198</v>
      </c>
      <c r="E94" s="292">
        <v>268</v>
      </c>
      <c r="F94" s="292"/>
      <c r="G94" s="292">
        <v>272</v>
      </c>
      <c r="H94" s="292">
        <v>281</v>
      </c>
      <c r="I94" s="288">
        <f t="shared" si="20"/>
        <v>103.30882352941177</v>
      </c>
      <c r="J94" s="288">
        <f t="shared" si="21"/>
        <v>104.8507462686567</v>
      </c>
      <c r="K94" s="288">
        <f t="shared" si="22"/>
        <v>141.91919191919192</v>
      </c>
    </row>
    <row r="95" spans="1:11" ht="47.25" customHeight="1">
      <c r="A95" s="286" t="s">
        <v>1031</v>
      </c>
      <c r="B95" s="285" t="s">
        <v>1032</v>
      </c>
      <c r="C95" s="285" t="s">
        <v>906</v>
      </c>
      <c r="D95" s="285"/>
      <c r="E95" s="285"/>
      <c r="F95" s="285"/>
      <c r="G95" s="285"/>
      <c r="H95" s="285"/>
      <c r="I95" s="288" t="e">
        <f t="shared" si="20"/>
        <v>#DIV/0!</v>
      </c>
      <c r="J95" s="288" t="e">
        <f t="shared" si="21"/>
        <v>#DIV/0!</v>
      </c>
      <c r="K95" s="288" t="e">
        <f t="shared" si="22"/>
        <v>#DIV/0!</v>
      </c>
    </row>
    <row r="96" spans="1:11" ht="78.75" customHeight="1">
      <c r="A96" s="286" t="s">
        <v>1033</v>
      </c>
      <c r="B96" s="285" t="s">
        <v>1034</v>
      </c>
      <c r="C96" s="285" t="s">
        <v>976</v>
      </c>
      <c r="D96" s="292">
        <v>18.13</v>
      </c>
      <c r="E96" s="292">
        <v>5.4</v>
      </c>
      <c r="F96" s="292">
        <v>12.68</v>
      </c>
      <c r="G96" s="292">
        <v>9.919</v>
      </c>
      <c r="H96" s="292">
        <v>9.919</v>
      </c>
      <c r="I96" s="288">
        <f t="shared" si="20"/>
        <v>100</v>
      </c>
      <c r="J96" s="288">
        <f t="shared" si="21"/>
        <v>183.68518518518516</v>
      </c>
      <c r="K96" s="288">
        <f t="shared" si="22"/>
        <v>54.71042471042472</v>
      </c>
    </row>
    <row r="97" spans="1:11" ht="15.75" customHeight="1">
      <c r="A97" s="298" t="s">
        <v>1035</v>
      </c>
      <c r="B97" s="298"/>
      <c r="C97" s="298"/>
      <c r="D97" s="298"/>
      <c r="E97" s="298"/>
      <c r="F97" s="298"/>
      <c r="G97" s="298"/>
      <c r="H97" s="298"/>
      <c r="I97" s="298"/>
      <c r="J97" s="298"/>
      <c r="K97" s="298"/>
    </row>
    <row r="98" spans="1:12" ht="78.75" customHeight="1">
      <c r="A98" s="286" t="s">
        <v>1036</v>
      </c>
      <c r="B98" s="285" t="s">
        <v>1037</v>
      </c>
      <c r="C98" s="285" t="s">
        <v>1038</v>
      </c>
      <c r="D98" s="281">
        <v>1666.8</v>
      </c>
      <c r="E98" s="281">
        <v>2590.6</v>
      </c>
      <c r="F98" s="281">
        <v>2944.2</v>
      </c>
      <c r="G98" s="281">
        <v>3660.1</v>
      </c>
      <c r="H98" s="281">
        <v>3685.6</v>
      </c>
      <c r="I98" s="287">
        <f>H98/G98*100</f>
        <v>100.69670227589411</v>
      </c>
      <c r="J98" s="288">
        <f>H98/F98*100</f>
        <v>125.1817131988316</v>
      </c>
      <c r="K98" s="295">
        <f>H98/D98*100</f>
        <v>221.1183105351572</v>
      </c>
      <c r="L98" s="297"/>
    </row>
    <row r="99" spans="1:11" ht="31.5" customHeight="1">
      <c r="A99" s="286" t="s">
        <v>1039</v>
      </c>
      <c r="B99" s="313" t="s">
        <v>1040</v>
      </c>
      <c r="C99" s="281" t="s">
        <v>1038</v>
      </c>
      <c r="D99" s="281">
        <v>1573.6</v>
      </c>
      <c r="E99" s="281">
        <v>2528</v>
      </c>
      <c r="F99" s="281">
        <v>2787.7</v>
      </c>
      <c r="G99" s="281">
        <v>3485.4</v>
      </c>
      <c r="H99" s="281">
        <v>3484.1</v>
      </c>
      <c r="I99" s="287">
        <f>H99/G99*100</f>
        <v>99.96270155505825</v>
      </c>
      <c r="J99" s="288">
        <f>H99/F99*100</f>
        <v>124.98116727050974</v>
      </c>
      <c r="K99" s="288">
        <f>H99/D99*100</f>
        <v>221.4095068632435</v>
      </c>
    </row>
    <row r="100" spans="1:11" ht="31.5" customHeight="1">
      <c r="A100" s="286"/>
      <c r="B100" s="313" t="s">
        <v>1041</v>
      </c>
      <c r="C100" s="281" t="s">
        <v>1038</v>
      </c>
      <c r="D100" s="281">
        <v>1518.9</v>
      </c>
      <c r="E100" s="281">
        <v>2440.1</v>
      </c>
      <c r="F100" s="281">
        <v>2693.1</v>
      </c>
      <c r="G100" s="281">
        <v>3330.6</v>
      </c>
      <c r="H100" s="281">
        <v>3337.5</v>
      </c>
      <c r="I100" s="287">
        <f>H100/G100*100</f>
        <v>100.20716987930103</v>
      </c>
      <c r="J100" s="288">
        <f>H100/F100*100</f>
        <v>123.92781552857302</v>
      </c>
      <c r="K100" s="288">
        <f>H100/D100*100</f>
        <v>219.73138455461188</v>
      </c>
    </row>
    <row r="101" spans="1:12" ht="31.5" customHeight="1">
      <c r="A101" s="286" t="s">
        <v>1042</v>
      </c>
      <c r="B101" s="313" t="s">
        <v>1043</v>
      </c>
      <c r="C101" s="281" t="s">
        <v>1038</v>
      </c>
      <c r="D101" s="281">
        <v>0.1</v>
      </c>
      <c r="E101" s="281">
        <v>0</v>
      </c>
      <c r="F101" s="281">
        <v>2.3</v>
      </c>
      <c r="G101" s="281">
        <v>4.2</v>
      </c>
      <c r="H101" s="281">
        <v>2.8</v>
      </c>
      <c r="I101" s="287">
        <f aca="true" t="shared" si="23" ref="I101:I116">H101/G101*100</f>
        <v>66.66666666666666</v>
      </c>
      <c r="J101" s="288">
        <f>H101/F102*100</f>
        <v>1.8170019467878</v>
      </c>
      <c r="K101" s="288">
        <f aca="true" t="shared" si="24" ref="K101:K116">H101/D101*100</f>
        <v>2799.9999999999995</v>
      </c>
      <c r="L101" s="317"/>
    </row>
    <row r="102" spans="1:11" ht="47.25" customHeight="1">
      <c r="A102" s="286" t="s">
        <v>1044</v>
      </c>
      <c r="B102" s="285" t="s">
        <v>1045</v>
      </c>
      <c r="C102" s="285" t="s">
        <v>1038</v>
      </c>
      <c r="D102" s="281">
        <v>93.1</v>
      </c>
      <c r="E102" s="281">
        <v>62.6</v>
      </c>
      <c r="F102" s="281">
        <v>154.1</v>
      </c>
      <c r="G102" s="282">
        <v>170.4</v>
      </c>
      <c r="H102" s="281">
        <v>198.7</v>
      </c>
      <c r="I102" s="287">
        <f t="shared" si="23"/>
        <v>116.60798122065728</v>
      </c>
      <c r="J102" s="288">
        <f aca="true" t="shared" si="25" ref="J102:J116">H102/E102*100</f>
        <v>317.41214057507983</v>
      </c>
      <c r="K102" s="295">
        <f t="shared" si="24"/>
        <v>213.42642320085926</v>
      </c>
    </row>
    <row r="103" spans="1:12" ht="31.5" customHeight="1">
      <c r="A103" s="286"/>
      <c r="B103" s="281" t="s">
        <v>1041</v>
      </c>
      <c r="C103" s="281" t="s">
        <v>1038</v>
      </c>
      <c r="D103" s="281">
        <v>92.4</v>
      </c>
      <c r="E103" s="281">
        <v>62.1</v>
      </c>
      <c r="F103" s="281">
        <v>152.9</v>
      </c>
      <c r="G103" s="281">
        <v>159.9</v>
      </c>
      <c r="H103" s="281">
        <v>188.3</v>
      </c>
      <c r="I103" s="287">
        <f t="shared" si="23"/>
        <v>117.76110068792995</v>
      </c>
      <c r="J103" s="288">
        <f t="shared" si="25"/>
        <v>303.2206119162641</v>
      </c>
      <c r="K103" s="288">
        <f t="shared" si="24"/>
        <v>203.7878787878788</v>
      </c>
      <c r="L103" s="297"/>
    </row>
    <row r="104" spans="1:11" ht="47.25" customHeight="1">
      <c r="A104" s="286" t="s">
        <v>1046</v>
      </c>
      <c r="B104" s="285" t="s">
        <v>1047</v>
      </c>
      <c r="C104" s="285" t="s">
        <v>1038</v>
      </c>
      <c r="D104" s="281">
        <v>8010.9</v>
      </c>
      <c r="E104" s="281">
        <v>9152.1</v>
      </c>
      <c r="F104" s="281">
        <v>10625.5</v>
      </c>
      <c r="G104" s="281">
        <v>12076.5</v>
      </c>
      <c r="H104" s="281">
        <v>13163.4</v>
      </c>
      <c r="I104" s="287">
        <f>H104/G104*100</f>
        <v>109.00012420817289</v>
      </c>
      <c r="J104" s="288">
        <f aca="true" t="shared" si="26" ref="J104:J111">H104/F104*100</f>
        <v>123.88499364735776</v>
      </c>
      <c r="K104" s="288">
        <f>H104/D104*100</f>
        <v>164.31861588585554</v>
      </c>
    </row>
    <row r="105" spans="1:11" ht="31.5" customHeight="1">
      <c r="A105" s="286" t="s">
        <v>1048</v>
      </c>
      <c r="B105" s="285" t="s">
        <v>1049</v>
      </c>
      <c r="C105" s="285" t="s">
        <v>879</v>
      </c>
      <c r="D105" s="281">
        <v>21708</v>
      </c>
      <c r="E105" s="281">
        <v>21874</v>
      </c>
      <c r="F105" s="281">
        <v>21874</v>
      </c>
      <c r="G105" s="281">
        <v>21890</v>
      </c>
      <c r="H105" s="281">
        <v>21983</v>
      </c>
      <c r="I105" s="287">
        <f aca="true" t="shared" si="27" ref="I105:I106">H105/G105*100</f>
        <v>100.42485153037917</v>
      </c>
      <c r="J105" s="288">
        <f t="shared" si="26"/>
        <v>100.49830849410259</v>
      </c>
      <c r="K105" s="288">
        <f t="shared" si="24"/>
        <v>101.26681407775935</v>
      </c>
    </row>
    <row r="106" spans="1:11" ht="47.25" customHeight="1">
      <c r="A106" s="286" t="s">
        <v>1050</v>
      </c>
      <c r="B106" s="285" t="s">
        <v>1051</v>
      </c>
      <c r="C106" s="285" t="s">
        <v>850</v>
      </c>
      <c r="D106" s="281">
        <v>32.56</v>
      </c>
      <c r="E106" s="281">
        <v>32.811</v>
      </c>
      <c r="F106" s="281">
        <v>32.82</v>
      </c>
      <c r="G106" s="281">
        <v>32.83</v>
      </c>
      <c r="H106" s="281">
        <v>32.845</v>
      </c>
      <c r="I106" s="287">
        <f t="shared" si="27"/>
        <v>100.04568991775815</v>
      </c>
      <c r="J106" s="288">
        <f t="shared" si="26"/>
        <v>100.07617306520413</v>
      </c>
      <c r="K106" s="288">
        <f t="shared" si="24"/>
        <v>100.87530712530712</v>
      </c>
    </row>
    <row r="107" spans="1:11" ht="31.5" customHeight="1">
      <c r="A107" s="286" t="s">
        <v>1052</v>
      </c>
      <c r="B107" s="285" t="s">
        <v>1053</v>
      </c>
      <c r="C107" s="285" t="s">
        <v>1038</v>
      </c>
      <c r="D107" s="281">
        <v>3813.9</v>
      </c>
      <c r="E107" s="281">
        <v>4276.7</v>
      </c>
      <c r="F107" s="281">
        <v>4857</v>
      </c>
      <c r="G107" s="281">
        <v>5332.7</v>
      </c>
      <c r="H107" s="281">
        <v>5610.7</v>
      </c>
      <c r="I107" s="291">
        <f t="shared" si="23"/>
        <v>105.21311905788812</v>
      </c>
      <c r="J107" s="288">
        <f t="shared" si="26"/>
        <v>115.51780934733374</v>
      </c>
      <c r="K107" s="288">
        <f t="shared" si="24"/>
        <v>147.11188022758853</v>
      </c>
    </row>
    <row r="108" spans="1:11" ht="31.5" customHeight="1">
      <c r="A108" s="286" t="s">
        <v>1054</v>
      </c>
      <c r="B108" s="285" t="s">
        <v>1055</v>
      </c>
      <c r="C108" s="285" t="s">
        <v>1038</v>
      </c>
      <c r="D108" s="281">
        <v>98.7</v>
      </c>
      <c r="E108" s="281">
        <v>105.1</v>
      </c>
      <c r="F108" s="281">
        <v>117</v>
      </c>
      <c r="G108" s="281">
        <v>115.5</v>
      </c>
      <c r="H108" s="281">
        <v>129.2</v>
      </c>
      <c r="I108" s="287">
        <f t="shared" si="23"/>
        <v>111.86147186147186</v>
      </c>
      <c r="J108" s="288">
        <f t="shared" si="26"/>
        <v>110.42735042735042</v>
      </c>
      <c r="K108" s="288">
        <f t="shared" si="24"/>
        <v>130.9017223910841</v>
      </c>
    </row>
    <row r="109" spans="1:11" ht="31.5" customHeight="1">
      <c r="A109" s="286" t="s">
        <v>1056</v>
      </c>
      <c r="B109" s="285" t="s">
        <v>1057</v>
      </c>
      <c r="C109" s="285" t="s">
        <v>1038</v>
      </c>
      <c r="D109" s="281">
        <v>1134.76</v>
      </c>
      <c r="E109" s="281">
        <v>1248.28</v>
      </c>
      <c r="F109" s="281">
        <v>1430</v>
      </c>
      <c r="G109" s="281">
        <v>1568.2</v>
      </c>
      <c r="H109" s="281">
        <v>1617.9</v>
      </c>
      <c r="I109" s="287">
        <f t="shared" si="23"/>
        <v>103.16923861752328</v>
      </c>
      <c r="J109" s="288">
        <f t="shared" si="26"/>
        <v>113.13986013986015</v>
      </c>
      <c r="K109" s="288">
        <f t="shared" si="24"/>
        <v>142.57640382107232</v>
      </c>
    </row>
    <row r="110" spans="1:11" ht="63" customHeight="1">
      <c r="A110" s="286" t="s">
        <v>1058</v>
      </c>
      <c r="B110" s="318" t="s">
        <v>1059</v>
      </c>
      <c r="C110" s="318" t="s">
        <v>862</v>
      </c>
      <c r="D110" s="281">
        <v>100</v>
      </c>
      <c r="E110" s="281">
        <v>100</v>
      </c>
      <c r="F110" s="281">
        <v>100</v>
      </c>
      <c r="G110" s="281">
        <v>100</v>
      </c>
      <c r="H110" s="281">
        <v>100</v>
      </c>
      <c r="I110" s="287">
        <f t="shared" si="23"/>
        <v>100</v>
      </c>
      <c r="J110" s="288">
        <f t="shared" si="26"/>
        <v>100</v>
      </c>
      <c r="K110" s="288">
        <f t="shared" si="24"/>
        <v>100</v>
      </c>
    </row>
    <row r="111" spans="1:11" ht="63" customHeight="1">
      <c r="A111" s="286" t="s">
        <v>1060</v>
      </c>
      <c r="B111" s="285" t="s">
        <v>1061</v>
      </c>
      <c r="C111" s="285" t="s">
        <v>1038</v>
      </c>
      <c r="D111" s="281">
        <v>17.4</v>
      </c>
      <c r="E111" s="281">
        <v>26.1</v>
      </c>
      <c r="F111" s="281">
        <v>21.8</v>
      </c>
      <c r="G111" s="281">
        <v>23.9</v>
      </c>
      <c r="H111" s="281">
        <v>26.7</v>
      </c>
      <c r="I111" s="287">
        <f t="shared" si="23"/>
        <v>111.71548117154812</v>
      </c>
      <c r="J111" s="288">
        <f t="shared" si="26"/>
        <v>122.47706422018348</v>
      </c>
      <c r="K111" s="288">
        <f t="shared" si="24"/>
        <v>153.44827586206898</v>
      </c>
    </row>
    <row r="112" spans="1:11" ht="47.25" customHeight="1">
      <c r="A112" s="286" t="s">
        <v>1062</v>
      </c>
      <c r="B112" s="285" t="s">
        <v>1063</v>
      </c>
      <c r="C112" s="285" t="s">
        <v>850</v>
      </c>
      <c r="D112" s="281">
        <v>4.6</v>
      </c>
      <c r="E112" s="281">
        <v>4.1</v>
      </c>
      <c r="F112" s="281">
        <v>7.7</v>
      </c>
      <c r="G112" s="281">
        <v>10.4</v>
      </c>
      <c r="H112" s="281">
        <v>11.4</v>
      </c>
      <c r="I112" s="287">
        <f t="shared" si="23"/>
        <v>109.61538461538463</v>
      </c>
      <c r="J112" s="288">
        <f aca="true" t="shared" si="28" ref="J112:J113">H112/F112*100</f>
        <v>148.05194805194805</v>
      </c>
      <c r="K112" s="288">
        <f t="shared" si="24"/>
        <v>247.82608695652178</v>
      </c>
    </row>
    <row r="113" spans="1:11" ht="31.5" customHeight="1">
      <c r="A113" s="286" t="s">
        <v>1064</v>
      </c>
      <c r="B113" s="285" t="s">
        <v>1065</v>
      </c>
      <c r="C113" s="285" t="s">
        <v>879</v>
      </c>
      <c r="D113" s="281">
        <v>8</v>
      </c>
      <c r="E113" s="281">
        <v>8</v>
      </c>
      <c r="F113" s="281">
        <v>6</v>
      </c>
      <c r="G113" s="281">
        <v>9</v>
      </c>
      <c r="H113" s="281">
        <v>9</v>
      </c>
      <c r="I113" s="281">
        <f t="shared" si="23"/>
        <v>100</v>
      </c>
      <c r="J113" s="288">
        <f t="shared" si="28"/>
        <v>150</v>
      </c>
      <c r="K113" s="288">
        <f t="shared" si="24"/>
        <v>112.5</v>
      </c>
    </row>
    <row r="114" spans="1:14" ht="47.25" customHeight="1">
      <c r="A114" s="286" t="s">
        <v>1066</v>
      </c>
      <c r="B114" s="313" t="s">
        <v>1067</v>
      </c>
      <c r="C114" s="281" t="s">
        <v>1038</v>
      </c>
      <c r="D114" s="281">
        <v>293.8</v>
      </c>
      <c r="E114" s="281">
        <v>236.9</v>
      </c>
      <c r="F114" s="281">
        <v>255.9</v>
      </c>
      <c r="G114" s="281">
        <v>294.4</v>
      </c>
      <c r="H114" s="281">
        <v>281.4</v>
      </c>
      <c r="I114" s="287">
        <f>H114/G114*100</f>
        <v>95.58423913043478</v>
      </c>
      <c r="J114" s="288">
        <f>H114/F114*100</f>
        <v>109.96483001172332</v>
      </c>
      <c r="K114" s="288">
        <f>H114/D114*100</f>
        <v>95.77944179714089</v>
      </c>
      <c r="L114" s="297"/>
      <c r="M114" s="297"/>
      <c r="N114" s="297"/>
    </row>
    <row r="115" spans="1:11" ht="31.5" customHeight="1">
      <c r="A115" s="286" t="s">
        <v>1068</v>
      </c>
      <c r="B115" s="313" t="s">
        <v>1069</v>
      </c>
      <c r="C115" s="281" t="s">
        <v>1070</v>
      </c>
      <c r="D115" s="281">
        <v>11800</v>
      </c>
      <c r="E115" s="281">
        <v>7900</v>
      </c>
      <c r="F115" s="281">
        <v>7900</v>
      </c>
      <c r="G115" s="281">
        <v>7700</v>
      </c>
      <c r="H115" s="281">
        <v>8000</v>
      </c>
      <c r="I115" s="287">
        <f t="shared" si="23"/>
        <v>103.89610389610388</v>
      </c>
      <c r="J115" s="288">
        <f t="shared" si="25"/>
        <v>101.26582278481013</v>
      </c>
      <c r="K115" s="288">
        <f t="shared" si="24"/>
        <v>67.79661016949152</v>
      </c>
    </row>
    <row r="116" spans="1:12" ht="47.25" customHeight="1">
      <c r="A116" s="286" t="s">
        <v>1071</v>
      </c>
      <c r="B116" s="285" t="s">
        <v>1072</v>
      </c>
      <c r="C116" s="281" t="s">
        <v>1038</v>
      </c>
      <c r="D116" s="292">
        <v>117.8</v>
      </c>
      <c r="E116" s="292">
        <v>124.2</v>
      </c>
      <c r="F116" s="292">
        <v>200.7</v>
      </c>
      <c r="G116" s="292">
        <v>206.4</v>
      </c>
      <c r="H116" s="292">
        <v>206.4</v>
      </c>
      <c r="I116" s="287">
        <f t="shared" si="23"/>
        <v>100</v>
      </c>
      <c r="J116" s="288">
        <f t="shared" si="25"/>
        <v>166.18357487922705</v>
      </c>
      <c r="K116" s="295">
        <f t="shared" si="24"/>
        <v>175.21222410865875</v>
      </c>
      <c r="L116" s="297"/>
    </row>
    <row r="117" spans="1:12" ht="94.5" customHeight="1">
      <c r="A117" s="292" t="s">
        <v>1073</v>
      </c>
      <c r="B117" s="292" t="s">
        <v>1074</v>
      </c>
      <c r="C117" s="292" t="s">
        <v>1038</v>
      </c>
      <c r="D117" s="292">
        <v>1090.6</v>
      </c>
      <c r="E117" s="292">
        <v>2033.9</v>
      </c>
      <c r="F117" s="292">
        <v>7849.7</v>
      </c>
      <c r="G117" s="292">
        <v>1635</v>
      </c>
      <c r="H117" s="292">
        <v>3805.5</v>
      </c>
      <c r="I117" s="296">
        <f>H117/G117*100</f>
        <v>232.75229357798165</v>
      </c>
      <c r="J117" s="295">
        <f>H117/F117*100</f>
        <v>48.47955972839726</v>
      </c>
      <c r="K117" s="295">
        <f>H117/D117*100</f>
        <v>348.93636530350267</v>
      </c>
      <c r="L117" s="319"/>
    </row>
    <row r="118" spans="1:11" ht="15.75" customHeight="1">
      <c r="A118" s="298" t="s">
        <v>588</v>
      </c>
      <c r="B118" s="298"/>
      <c r="C118" s="298"/>
      <c r="D118" s="298"/>
      <c r="E118" s="298"/>
      <c r="F118" s="298"/>
      <c r="G118" s="298"/>
      <c r="H118" s="298"/>
      <c r="I118" s="298"/>
      <c r="J118" s="298"/>
      <c r="K118" s="298"/>
    </row>
    <row r="119" spans="1:11" ht="63" customHeight="1">
      <c r="A119" s="286" t="s">
        <v>1075</v>
      </c>
      <c r="B119" s="318" t="s">
        <v>1076</v>
      </c>
      <c r="C119" s="285" t="s">
        <v>963</v>
      </c>
      <c r="D119" s="281">
        <v>1504.3</v>
      </c>
      <c r="E119" s="281">
        <v>1263</v>
      </c>
      <c r="F119" s="281">
        <v>1564.5</v>
      </c>
      <c r="G119" s="281">
        <v>1350</v>
      </c>
      <c r="H119" s="281">
        <v>1466.5</v>
      </c>
      <c r="I119" s="287">
        <f>H119/G119*100</f>
        <v>108.62962962962963</v>
      </c>
      <c r="J119" s="288">
        <f>H119/F119*100</f>
        <v>93.73601789709173</v>
      </c>
      <c r="K119" s="288">
        <f>H119/D119*100</f>
        <v>97.48720335039553</v>
      </c>
    </row>
    <row r="120" spans="1:11" ht="78.75" customHeight="1">
      <c r="A120" s="286" t="s">
        <v>1077</v>
      </c>
      <c r="B120" s="318" t="s">
        <v>1078</v>
      </c>
      <c r="C120" s="285" t="s">
        <v>1079</v>
      </c>
      <c r="D120" s="281">
        <v>50</v>
      </c>
      <c r="E120" s="281">
        <v>49.5</v>
      </c>
      <c r="F120" s="281">
        <v>1.6</v>
      </c>
      <c r="G120" s="281">
        <v>80</v>
      </c>
      <c r="H120" s="281">
        <v>1</v>
      </c>
      <c r="I120" s="287">
        <f>H120/G120*100</f>
        <v>1.25</v>
      </c>
      <c r="J120" s="288">
        <f>H120/F120*100</f>
        <v>62.5</v>
      </c>
      <c r="K120" s="288">
        <f>H120/D120*100</f>
        <v>2</v>
      </c>
    </row>
    <row r="121" spans="1:11" ht="31.5" customHeight="1">
      <c r="A121" s="286" t="s">
        <v>1080</v>
      </c>
      <c r="B121" s="285" t="s">
        <v>1081</v>
      </c>
      <c r="C121" s="285" t="s">
        <v>1079</v>
      </c>
      <c r="D121" s="281">
        <v>0.023</v>
      </c>
      <c r="E121" s="281">
        <v>0.019</v>
      </c>
      <c r="F121" s="281">
        <v>0.019</v>
      </c>
      <c r="G121" s="281">
        <v>0.02</v>
      </c>
      <c r="H121" s="281">
        <v>0.023</v>
      </c>
      <c r="I121" s="287">
        <f>H121/G121*100</f>
        <v>114.99999999999999</v>
      </c>
      <c r="J121" s="288">
        <f>H121/F121*100</f>
        <v>121.05263157894737</v>
      </c>
      <c r="K121" s="288">
        <f>H121/D121*100</f>
        <v>100</v>
      </c>
    </row>
    <row r="122" spans="1:11" ht="15.75" customHeight="1">
      <c r="A122" s="298" t="s">
        <v>1082</v>
      </c>
      <c r="B122" s="298"/>
      <c r="C122" s="298"/>
      <c r="D122" s="298"/>
      <c r="E122" s="298"/>
      <c r="F122" s="298"/>
      <c r="G122" s="298"/>
      <c r="H122" s="298"/>
      <c r="I122" s="298"/>
      <c r="J122" s="298"/>
      <c r="K122" s="298"/>
    </row>
    <row r="123" spans="1:11" ht="47.25" customHeight="1">
      <c r="A123" s="286" t="s">
        <v>1083</v>
      </c>
      <c r="B123" s="285" t="s">
        <v>1084</v>
      </c>
      <c r="C123" s="285" t="s">
        <v>879</v>
      </c>
      <c r="D123" s="281">
        <v>2752</v>
      </c>
      <c r="E123" s="281">
        <v>2440</v>
      </c>
      <c r="F123" s="281">
        <v>2505</v>
      </c>
      <c r="G123" s="281">
        <v>2512</v>
      </c>
      <c r="H123" s="281">
        <v>2531</v>
      </c>
      <c r="I123" s="287">
        <f>H123/G123*100</f>
        <v>100.75636942675159</v>
      </c>
      <c r="J123" s="287">
        <f>H123/F123*100</f>
        <v>101.03792415169661</v>
      </c>
      <c r="K123" s="287">
        <f>H123/D123*100</f>
        <v>91.96947674418605</v>
      </c>
    </row>
    <row r="124" spans="1:11" ht="47.25" customHeight="1">
      <c r="A124" s="286" t="s">
        <v>1085</v>
      </c>
      <c r="B124" s="285" t="s">
        <v>1086</v>
      </c>
      <c r="C124" s="285" t="s">
        <v>881</v>
      </c>
      <c r="D124" s="281">
        <v>4795</v>
      </c>
      <c r="E124" s="281">
        <v>4939</v>
      </c>
      <c r="F124" s="281">
        <v>4957</v>
      </c>
      <c r="G124" s="281">
        <v>4534</v>
      </c>
      <c r="H124" s="281">
        <v>4758</v>
      </c>
      <c r="I124" s="287">
        <f aca="true" t="shared" si="29" ref="I124:I125">H124/G124*100</f>
        <v>104.94044993383326</v>
      </c>
      <c r="J124" s="287">
        <f aca="true" t="shared" si="30" ref="J124:J125">H124/F124*100</f>
        <v>95.98547508573733</v>
      </c>
      <c r="K124" s="287">
        <f aca="true" t="shared" si="31" ref="K124:K125">H124/D124*100</f>
        <v>99.22836287799791</v>
      </c>
    </row>
    <row r="125" spans="1:11" ht="141.75" customHeight="1">
      <c r="A125" s="286" t="s">
        <v>1087</v>
      </c>
      <c r="B125" s="285" t="s">
        <v>1088</v>
      </c>
      <c r="C125" s="285" t="s">
        <v>1089</v>
      </c>
      <c r="D125" s="281">
        <v>256.1</v>
      </c>
      <c r="E125" s="281">
        <v>109.9</v>
      </c>
      <c r="F125" s="281">
        <v>217.5</v>
      </c>
      <c r="G125" s="281">
        <v>1162.5</v>
      </c>
      <c r="H125" s="281">
        <v>1100.9</v>
      </c>
      <c r="I125" s="287">
        <f t="shared" si="29"/>
        <v>94.70107526881722</v>
      </c>
      <c r="J125" s="287">
        <f t="shared" si="30"/>
        <v>506.16091954022994</v>
      </c>
      <c r="K125" s="287">
        <f t="shared" si="31"/>
        <v>429.87114408434206</v>
      </c>
    </row>
    <row r="126" spans="1:11" ht="15.75" customHeight="1">
      <c r="A126" s="298" t="s">
        <v>1090</v>
      </c>
      <c r="B126" s="298"/>
      <c r="C126" s="298"/>
      <c r="D126" s="298"/>
      <c r="E126" s="298"/>
      <c r="F126" s="298"/>
      <c r="G126" s="298"/>
      <c r="H126" s="298"/>
      <c r="I126" s="298"/>
      <c r="J126" s="298"/>
      <c r="K126" s="298"/>
    </row>
    <row r="127" spans="1:11" ht="64.5" customHeight="1">
      <c r="A127" s="286" t="s">
        <v>1091</v>
      </c>
      <c r="B127" s="285" t="s">
        <v>1092</v>
      </c>
      <c r="C127" s="285" t="s">
        <v>862</v>
      </c>
      <c r="D127" s="281">
        <v>87</v>
      </c>
      <c r="E127" s="281">
        <v>87</v>
      </c>
      <c r="F127" s="281">
        <v>87</v>
      </c>
      <c r="G127" s="281">
        <v>90</v>
      </c>
      <c r="H127" s="281">
        <v>90</v>
      </c>
      <c r="I127" s="287">
        <f>H127/G127*100</f>
        <v>100</v>
      </c>
      <c r="J127" s="288">
        <f>H127/F127*100</f>
        <v>103.44827586206897</v>
      </c>
      <c r="K127" s="288">
        <f>H127/D127*100</f>
        <v>103.44827586206897</v>
      </c>
    </row>
    <row r="128" spans="1:11" ht="157.5" customHeight="1">
      <c r="A128" s="286" t="s">
        <v>1093</v>
      </c>
      <c r="B128" s="285" t="s">
        <v>1094</v>
      </c>
      <c r="C128" s="285" t="s">
        <v>862</v>
      </c>
      <c r="D128" s="281">
        <v>80</v>
      </c>
      <c r="E128" s="281">
        <v>80</v>
      </c>
      <c r="F128" s="281">
        <v>80</v>
      </c>
      <c r="G128" s="281">
        <v>90</v>
      </c>
      <c r="H128" s="281">
        <v>90</v>
      </c>
      <c r="I128" s="287">
        <f>H128/G128*100</f>
        <v>100</v>
      </c>
      <c r="J128" s="288">
        <f>H128/F128*100</f>
        <v>112.5</v>
      </c>
      <c r="K128" s="288">
        <f>H128/D128*100</f>
        <v>112.5</v>
      </c>
    </row>
    <row r="129" spans="1:11" ht="63" customHeight="1">
      <c r="A129" s="286" t="s">
        <v>1095</v>
      </c>
      <c r="B129" s="285" t="s">
        <v>1096</v>
      </c>
      <c r="C129" s="285" t="s">
        <v>862</v>
      </c>
      <c r="D129" s="281">
        <v>0</v>
      </c>
      <c r="E129" s="281">
        <v>0</v>
      </c>
      <c r="F129" s="281"/>
      <c r="G129" s="281">
        <v>0</v>
      </c>
      <c r="H129" s="281">
        <v>0</v>
      </c>
      <c r="I129" s="296" t="e">
        <f aca="true" t="shared" si="32" ref="I129:I133">H129/G129*100</f>
        <v>#DIV/0!</v>
      </c>
      <c r="J129" s="288" t="e">
        <f aca="true" t="shared" si="33" ref="J129:J133">H129/E129*100</f>
        <v>#DIV/0!</v>
      </c>
      <c r="K129" s="295" t="e">
        <f aca="true" t="shared" si="34" ref="K129:K133">H129/D129*100</f>
        <v>#DIV/0!</v>
      </c>
    </row>
    <row r="130" spans="1:11" ht="141.75" customHeight="1">
      <c r="A130" s="286" t="s">
        <v>1097</v>
      </c>
      <c r="B130" s="285" t="s">
        <v>1098</v>
      </c>
      <c r="C130" s="285" t="s">
        <v>879</v>
      </c>
      <c r="D130" s="281">
        <v>2</v>
      </c>
      <c r="E130" s="281">
        <v>2</v>
      </c>
      <c r="F130" s="281">
        <v>2</v>
      </c>
      <c r="G130" s="281">
        <v>2</v>
      </c>
      <c r="H130" s="281">
        <v>2</v>
      </c>
      <c r="I130" s="287">
        <f t="shared" si="32"/>
        <v>100</v>
      </c>
      <c r="J130" s="288">
        <f t="shared" si="33"/>
        <v>100</v>
      </c>
      <c r="K130" s="288">
        <f t="shared" si="34"/>
        <v>100</v>
      </c>
    </row>
    <row r="131" spans="1:11" ht="94.5" customHeight="1">
      <c r="A131" s="286" t="s">
        <v>1099</v>
      </c>
      <c r="B131" s="285" t="s">
        <v>1100</v>
      </c>
      <c r="C131" s="285" t="s">
        <v>1101</v>
      </c>
      <c r="D131" s="281">
        <v>15</v>
      </c>
      <c r="E131" s="281">
        <v>15</v>
      </c>
      <c r="F131" s="281">
        <v>15</v>
      </c>
      <c r="G131" s="281">
        <v>15</v>
      </c>
      <c r="H131" s="281">
        <v>15</v>
      </c>
      <c r="I131" s="287">
        <f t="shared" si="32"/>
        <v>100</v>
      </c>
      <c r="J131" s="288">
        <f t="shared" si="33"/>
        <v>100</v>
      </c>
      <c r="K131" s="288">
        <f t="shared" si="34"/>
        <v>100</v>
      </c>
    </row>
    <row r="132" spans="1:11" ht="78.75" customHeight="1">
      <c r="A132" s="286" t="s">
        <v>1102</v>
      </c>
      <c r="B132" s="285" t="s">
        <v>1103</v>
      </c>
      <c r="C132" s="285" t="s">
        <v>879</v>
      </c>
      <c r="D132" s="281">
        <v>1</v>
      </c>
      <c r="E132" s="281">
        <v>1</v>
      </c>
      <c r="F132" s="281">
        <v>1</v>
      </c>
      <c r="G132" s="281">
        <v>1</v>
      </c>
      <c r="H132" s="281">
        <v>1</v>
      </c>
      <c r="I132" s="296">
        <f t="shared" si="32"/>
        <v>100</v>
      </c>
      <c r="J132" s="288">
        <f t="shared" si="33"/>
        <v>100</v>
      </c>
      <c r="K132" s="295">
        <f t="shared" si="34"/>
        <v>100</v>
      </c>
    </row>
    <row r="133" spans="1:11" ht="94.5" customHeight="1">
      <c r="A133" s="286" t="s">
        <v>1104</v>
      </c>
      <c r="B133" s="285" t="s">
        <v>1105</v>
      </c>
      <c r="C133" s="285" t="s">
        <v>879</v>
      </c>
      <c r="D133" s="281">
        <v>4</v>
      </c>
      <c r="E133" s="281">
        <v>4</v>
      </c>
      <c r="F133" s="281">
        <v>4</v>
      </c>
      <c r="G133" s="281">
        <v>9</v>
      </c>
      <c r="H133" s="281">
        <v>9</v>
      </c>
      <c r="I133" s="287">
        <f t="shared" si="32"/>
        <v>100</v>
      </c>
      <c r="J133" s="288">
        <f t="shared" si="33"/>
        <v>225</v>
      </c>
      <c r="K133" s="288">
        <f t="shared" si="34"/>
        <v>225</v>
      </c>
    </row>
    <row r="136" spans="2:11" ht="15.75" customHeight="1">
      <c r="B136" s="320" t="s">
        <v>1106</v>
      </c>
      <c r="C136" s="320"/>
      <c r="D136" s="320"/>
      <c r="E136" s="320"/>
      <c r="F136" s="320"/>
      <c r="G136" s="320"/>
      <c r="H136" s="320"/>
      <c r="I136" s="320"/>
      <c r="J136" s="320"/>
      <c r="K136" s="320"/>
    </row>
    <row r="140" ht="15.75" customHeight="1">
      <c r="B140" s="289" t="s">
        <v>744</v>
      </c>
    </row>
    <row r="141" ht="15.75" customHeight="1">
      <c r="B141" s="321">
        <v>88616856259</v>
      </c>
    </row>
  </sheetData>
  <sheetProtection selectLockedCells="1" selectUnlockedCells="1"/>
  <mergeCells count="32">
    <mergeCell ref="A3:K3"/>
    <mergeCell ref="A5:A6"/>
    <mergeCell ref="B5:B6"/>
    <mergeCell ref="C5:C6"/>
    <mergeCell ref="D5:D6"/>
    <mergeCell ref="E5:E6"/>
    <mergeCell ref="F5:F6"/>
    <mergeCell ref="G5:H5"/>
    <mergeCell ref="I5:I6"/>
    <mergeCell ref="J5:J6"/>
    <mergeCell ref="K5:K6"/>
    <mergeCell ref="A8:K8"/>
    <mergeCell ref="A15:A21"/>
    <mergeCell ref="A24:K24"/>
    <mergeCell ref="A25:K25"/>
    <mergeCell ref="A36:K36"/>
    <mergeCell ref="A37:A39"/>
    <mergeCell ref="A41:A45"/>
    <mergeCell ref="A47:K47"/>
    <mergeCell ref="A50:A53"/>
    <mergeCell ref="A55:K55"/>
    <mergeCell ref="A73:A74"/>
    <mergeCell ref="A79:A80"/>
    <mergeCell ref="A81:A84"/>
    <mergeCell ref="A90:K90"/>
    <mergeCell ref="A97:K97"/>
    <mergeCell ref="A99:A100"/>
    <mergeCell ref="A102:A103"/>
    <mergeCell ref="A118:K118"/>
    <mergeCell ref="A122:K122"/>
    <mergeCell ref="A126:K126"/>
    <mergeCell ref="B136:K136"/>
  </mergeCells>
  <printOptions/>
  <pageMargins left="0.7083333333333334" right="0.6298611111111111" top="1.1020833333333333" bottom="0.5513888888888889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Никулин</dc:creator>
  <cp:keywords/>
  <dc:description/>
  <cp:lastModifiedBy>Лариса Г. Брайко</cp:lastModifiedBy>
  <cp:lastPrinted>2016-04-14T05:58:43Z</cp:lastPrinted>
  <dcterms:created xsi:type="dcterms:W3CDTF">2014-03-25T08:16:53Z</dcterms:created>
  <dcterms:modified xsi:type="dcterms:W3CDTF">2016-04-18T01:25:17Z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