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20" windowWidth="12435" windowHeight="11340" activeTab="0"/>
  </bookViews>
  <sheets>
    <sheet name="форма №1" sheetId="1" r:id="rId1"/>
    <sheet name="форма №2" sheetId="2" r:id="rId2"/>
    <sheet name="форма №3" sheetId="3" r:id="rId3"/>
  </sheets>
  <definedNames>
    <definedName name="_GoBack" localSheetId="2">'форма №3'!$H$5</definedName>
    <definedName name="_xlnm.Print_Area" localSheetId="0">'форма №1'!$A$1:$M$1187</definedName>
    <definedName name="_xlnm.Print_Titles" localSheetId="0">'форма №1'!$5:$9</definedName>
    <definedName name="_xlnm.Print_Titles" localSheetId="1">'форма №2'!$5:$5</definedName>
    <definedName name="_xlnm.Print_Titles" localSheetId="2">'форма №3'!$5:$6</definedName>
  </definedNames>
  <calcPr calcId="144525"/>
</workbook>
</file>

<file path=xl/sharedStrings.xml><?xml version="1.0" encoding="utf-8"?>
<sst xmlns="http://schemas.openxmlformats.org/spreadsheetml/2006/main" count="2574" uniqueCount="1061">
  <si>
    <t>№ п/п</t>
  </si>
  <si>
    <t>ВСЕГО</t>
  </si>
  <si>
    <t>Краевой бюджет</t>
  </si>
  <si>
    <t>Местный бюджет</t>
  </si>
  <si>
    <t>План</t>
  </si>
  <si>
    <t>Факт</t>
  </si>
  <si>
    <t>Внебюджетные средства</t>
  </si>
  <si>
    <t>1. Здравоохранение</t>
  </si>
  <si>
    <t>Текущая стадия реализации проекта</t>
  </si>
  <si>
    <t>Ед. изм.</t>
  </si>
  <si>
    <t>Уровень жизни населения</t>
  </si>
  <si>
    <t>Объем финансирования, тыс. руб.</t>
  </si>
  <si>
    <t>2014 год</t>
  </si>
  <si>
    <t>Наименование поселения</t>
  </si>
  <si>
    <t>в том числе</t>
  </si>
  <si>
    <t>2013 год</t>
  </si>
  <si>
    <t>Сроки реализации</t>
  </si>
  <si>
    <t>Наименование мероприятия (объекты)¹</t>
  </si>
  <si>
    <t>Примечание²</t>
  </si>
  <si>
    <t>Итого:</t>
  </si>
  <si>
    <t xml:space="preserve">№ п/п </t>
  </si>
  <si>
    <t xml:space="preserve">Наименование отрасли (код ОКВЭД) </t>
  </si>
  <si>
    <t>Место реализации (адрес)</t>
  </si>
  <si>
    <t>Период реализации</t>
  </si>
  <si>
    <t>Сумма инвестиций, тыс. руб.</t>
  </si>
  <si>
    <t>Освоение (на 31.12.2014)</t>
  </si>
  <si>
    <t>Соблюдение сроков реализации проекта</t>
  </si>
  <si>
    <t>Наименование инвестиционного проекта ¹</t>
  </si>
  <si>
    <t xml:space="preserve">Инвестиционные проекты со сроком окончания в 2013 году </t>
  </si>
  <si>
    <t>2013 год (факт)</t>
  </si>
  <si>
    <t>план</t>
  </si>
  <si>
    <t>факт</t>
  </si>
  <si>
    <t>Наименование целевых индикаторов</t>
  </si>
  <si>
    <t>Исполнение плана 2014 года, %</t>
  </si>
  <si>
    <t>Темп роста, 2014/2013, %</t>
  </si>
  <si>
    <t>Темп роста, 2014/2012, %</t>
  </si>
  <si>
    <t>Форма №1</t>
  </si>
  <si>
    <t>Форма № 2</t>
  </si>
  <si>
    <t>Форма № 3</t>
  </si>
  <si>
    <t>2012 год (факт)</t>
  </si>
  <si>
    <t>1.</t>
  </si>
  <si>
    <t>Среднегодовая численность постоянного населения – всего</t>
  </si>
  <si>
    <t>тыс. чел.</t>
  </si>
  <si>
    <t>2.</t>
  </si>
  <si>
    <t>Общий коэффициент рождаемости</t>
  </si>
  <si>
    <t>число родившихся на 1000 человек населения</t>
  </si>
  <si>
    <t>3.</t>
  </si>
  <si>
    <t>Общий коэффициент смертности</t>
  </si>
  <si>
    <t>число умерших на 1000 чел. населения</t>
  </si>
  <si>
    <t>4.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</si>
  <si>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</si>
  <si>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</si>
  <si>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</si>
  <si>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</si>
  <si>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</si>
  <si>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</si>
  <si>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Реальная среднемесячная начисленная заработная плата</t>
  </si>
  <si>
    <t>7.</t>
  </si>
  <si>
    <t>Заработная плата работников бюджетной сферы, в том числе:</t>
  </si>
  <si>
    <t xml:space="preserve">врачей </t>
  </si>
  <si>
    <t>среднего медицинского персонала</t>
  </si>
  <si>
    <t>младшего медицинского персонала</t>
  </si>
  <si>
    <t>педагогических работников системы дошкольного образования детей</t>
  </si>
  <si>
    <t>педагогических работников общего образования</t>
  </si>
  <si>
    <t>работников культуры</t>
  </si>
  <si>
    <t>8.</t>
  </si>
  <si>
    <t>Соотношение средней заработной платы муниципального образования к средней заработной плате в Краснодарском крае</t>
  </si>
  <si>
    <t>%</t>
  </si>
  <si>
    <t>9.</t>
  </si>
  <si>
    <t>Уровень регистрируемой безработицы к численности трудоспособного населения в трудоспособном возрасте</t>
  </si>
  <si>
    <t>Социальная сфера</t>
  </si>
  <si>
    <t>Образование</t>
  </si>
  <si>
    <t>10.</t>
  </si>
  <si>
    <t>Охват детей в возрасте 3-7 лет дошкольными учреждениями</t>
  </si>
  <si>
    <t>11.</t>
  </si>
  <si>
    <t>Количество групп альтернативных моделей дошкольного образования</t>
  </si>
  <si>
    <t>единиц</t>
  </si>
  <si>
    <t>12.</t>
  </si>
  <si>
    <t>Численность детей от 0 до 7 лет, состоящих на учете для определения в дошкольные учреждения</t>
  </si>
  <si>
    <t>человек</t>
  </si>
  <si>
    <t>13.</t>
  </si>
  <si>
    <t>Строительство детских дошкольных учреждений</t>
  </si>
  <si>
    <t>ед./мест</t>
  </si>
  <si>
    <t>14.</t>
  </si>
  <si>
    <t>Реконструкция  детских дошкольных учреждений</t>
  </si>
  <si>
    <t>15.</t>
  </si>
  <si>
    <t>Капитальный ремонт детских дошкольных учреждений</t>
  </si>
  <si>
    <t>16.</t>
  </si>
  <si>
    <t>Строительство учреждений общего образования</t>
  </si>
  <si>
    <t>17.</t>
  </si>
  <si>
    <t>Капитальный ремонт учреждений общего образования</t>
  </si>
  <si>
    <t>18.</t>
  </si>
  <si>
    <t>Доля учащихся, занимающихся в первую смену</t>
  </si>
  <si>
    <t>19.</t>
  </si>
  <si>
    <t>Численность учащихся, приходящихся на 1 учителя</t>
  </si>
  <si>
    <t>чел.</t>
  </si>
  <si>
    <t>Здравоохранение</t>
  </si>
  <si>
    <t>20.</t>
  </si>
  <si>
    <t>Ввод в эксплуатацию:</t>
  </si>
  <si>
    <t>амбулаторно-поликлинических учреждений</t>
  </si>
  <si>
    <t>ед.</t>
  </si>
  <si>
    <t>больниц</t>
  </si>
  <si>
    <t>21.</t>
  </si>
  <si>
    <t>Строительство и ввод в эксплуатацию офисов врачей общей практики</t>
  </si>
  <si>
    <t>22.</t>
  </si>
  <si>
    <t>Обеспеченность населения:</t>
  </si>
  <si>
    <t>больничными койками</t>
  </si>
  <si>
    <t>коек на 10  тыс. жителей</t>
  </si>
  <si>
    <t>амбулаторно-поликлиническими учреждениями</t>
  </si>
  <si>
    <t>посещений в смену на 10 тыс. жителей</t>
  </si>
  <si>
    <t xml:space="preserve">врачами </t>
  </si>
  <si>
    <t>чел. на 10 тыс. населения</t>
  </si>
  <si>
    <t xml:space="preserve">средним медицинским персоналом </t>
  </si>
  <si>
    <t>23.</t>
  </si>
  <si>
    <t xml:space="preserve">Срок ожидания приезда скорой помощи </t>
  </si>
  <si>
    <t>мин.</t>
  </si>
  <si>
    <t>Культура</t>
  </si>
  <si>
    <t>24.</t>
  </si>
  <si>
    <t>Число учреждений культуры и искусства</t>
  </si>
  <si>
    <t>25.</t>
  </si>
  <si>
    <t>Охват детей школьного возраста эстетическим образованием</t>
  </si>
  <si>
    <t>26.</t>
  </si>
  <si>
    <t>Уровень обеспеченности спортивными сооружениями:</t>
  </si>
  <si>
    <t>спортивными залами</t>
  </si>
  <si>
    <t>%  к социальному нормативу</t>
  </si>
  <si>
    <t>плавательными бассейнами</t>
  </si>
  <si>
    <t>% к социальному нормативу</t>
  </si>
  <si>
    <t>плоскостными спортивными сооружениями</t>
  </si>
  <si>
    <t>27.</t>
  </si>
  <si>
    <t>Удельный вес населения, систематически занимающихся физической культурой и спортом</t>
  </si>
  <si>
    <t>Обеспеченность жильем</t>
  </si>
  <si>
    <t>28.</t>
  </si>
  <si>
    <t xml:space="preserve">Общая площадь жилого фонда муниципального образования </t>
  </si>
  <si>
    <t>м2 общей площади</t>
  </si>
  <si>
    <t>29.</t>
  </si>
  <si>
    <t>Общая площадь муниципального жилого фонда, нуждающегося в капитальном ремонте</t>
  </si>
  <si>
    <t>м2</t>
  </si>
  <si>
    <t>30.</t>
  </si>
  <si>
    <t>Доля населения, проживающего в многоквартирных домах, признанных в установленном порядке аварийным и ветхим жильем</t>
  </si>
  <si>
    <t>31.</t>
  </si>
  <si>
    <t xml:space="preserve">Обеспеченность жильем (на конец года) </t>
  </si>
  <si>
    <t>кв.м на 1 человека</t>
  </si>
  <si>
    <t>32.</t>
  </si>
  <si>
    <t>Число семей, стоящих на учете в качестве нуждающихся в жилых помещениях</t>
  </si>
  <si>
    <t>33.</t>
  </si>
  <si>
    <t>Ввод в действие жилых домов за счет всех источников финансирования</t>
  </si>
  <si>
    <t>34.</t>
  </si>
  <si>
    <t>Количество предоставленных жилищных, в т. ч. ипотечных кредитов населению на цели приобретения (строительства) жилья</t>
  </si>
  <si>
    <t>35.</t>
  </si>
  <si>
    <t>Объем предоставленных жилищных, в т. ч. ипотечных кредитов населению на цели приобретения (строительства) жилья</t>
  </si>
  <si>
    <t>млн. рублей</t>
  </si>
  <si>
    <t>36.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</si>
  <si>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</si>
  <si>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>37.</t>
  </si>
  <si>
    <t xml:space="preserve">Протяженность водопроводных сетей </t>
  </si>
  <si>
    <t>км</t>
  </si>
  <si>
    <t>38.</t>
  </si>
  <si>
    <t>Реконструировано водопроводной сети за отчетный период</t>
  </si>
  <si>
    <t>39.</t>
  </si>
  <si>
    <t>Построено водопроводной сети  за отчетный период</t>
  </si>
  <si>
    <t>40.</t>
  </si>
  <si>
    <t>Уровень износа водопроводных сетей</t>
  </si>
  <si>
    <t>41.</t>
  </si>
  <si>
    <t>Протяженность канализационных сетей</t>
  </si>
  <si>
    <t>42.</t>
  </si>
  <si>
    <t>Уровень износа канализационных сетей</t>
  </si>
  <si>
    <t>43.</t>
  </si>
  <si>
    <t xml:space="preserve">Реконструировано канализационной сети </t>
  </si>
  <si>
    <t>44.</t>
  </si>
  <si>
    <t>Построено канализационной сети за отчетный период</t>
  </si>
  <si>
    <t>45.</t>
  </si>
  <si>
    <t>Протяженность тепловых сетей</t>
  </si>
  <si>
    <t>в т.ч. нуждающихся в замене</t>
  </si>
  <si>
    <t>46.</t>
  </si>
  <si>
    <t xml:space="preserve">Реконструировано тепловых и паровых сетей </t>
  </si>
  <si>
    <t>47.</t>
  </si>
  <si>
    <t>Построено тепловых и паровых сетей</t>
  </si>
  <si>
    <t>48.</t>
  </si>
  <si>
    <t>Удельный вес газифицированных квартир (домовладений) от общего количества квартир (домовладений)</t>
  </si>
  <si>
    <t>49.</t>
  </si>
  <si>
    <t>Общая протяженность освещенных частей улиц, проездов, набережных и т.п.</t>
  </si>
  <si>
    <t>50.</t>
  </si>
  <si>
    <t>Протяженность автомобильных дорог местного значения:</t>
  </si>
  <si>
    <t>в том числе с твердым покрытием</t>
  </si>
  <si>
    <t>51.</t>
  </si>
  <si>
    <t>Протяженность автомобильных дорог общего пользования, в том числе:</t>
  </si>
  <si>
    <t>федерального значения</t>
  </si>
  <si>
    <t>регионального значения</t>
  </si>
  <si>
    <t>местного значения</t>
  </si>
  <si>
    <t>52.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</si>
  <si>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</si>
  <si>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53.</t>
  </si>
  <si>
    <t>Протяженность отремонтированных муниципальных  дорог</t>
  </si>
  <si>
    <t>54.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</si>
  <si>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</si>
  <si>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55.</t>
  </si>
  <si>
    <t>Обеспеченность населения объектами розничной торговли</t>
  </si>
  <si>
    <t>кв. м. на 1 тыс. населения</t>
  </si>
  <si>
    <t>56.</t>
  </si>
  <si>
    <t>Обеспеченность населения объектами общественного питания</t>
  </si>
  <si>
    <t>посадочных мест на 1 тыс. населения</t>
  </si>
  <si>
    <t>Благоустройство</t>
  </si>
  <si>
    <t>57.</t>
  </si>
  <si>
    <t>Протяженность отремонтированных тротуаров</t>
  </si>
  <si>
    <t>58.</t>
  </si>
  <si>
    <t>Количество высаженных зеленых насаждений</t>
  </si>
  <si>
    <t>шт.</t>
  </si>
  <si>
    <t>59.</t>
  </si>
  <si>
    <t>Площадь рекреационной территории (скверы, парки, газоны и т.п.)</t>
  </si>
  <si>
    <t>60.</t>
  </si>
  <si>
    <t>Количество установленных светильников наружного освещения</t>
  </si>
  <si>
    <t>61.</t>
  </si>
  <si>
    <t>Обустройство  детских игровых и спортивных площадок</t>
  </si>
  <si>
    <t>62.</t>
  </si>
  <si>
    <t>Протяженность отремонтированных автомобильных дорог местного значения с твердым покрытием</t>
  </si>
  <si>
    <t>Развитие реального сектора экономики</t>
  </si>
  <si>
    <t>63.</t>
  </si>
  <si>
    <t>Объем отгруженных товаров  собственного производства, выполненных работ и услуг  собственными силами</t>
  </si>
  <si>
    <t>млн. руб.</t>
  </si>
  <si>
    <t>64.</t>
  </si>
  <si>
    <t>Обрабатывающие производства</t>
  </si>
  <si>
    <t>в т.ч. по крупным и средним</t>
  </si>
  <si>
    <t>65.</t>
  </si>
  <si>
    <t>Добыча полезных ископаемых</t>
  </si>
  <si>
    <t>66.</t>
  </si>
  <si>
    <t>Производство и распределение электроэнергии, газа и воды</t>
  </si>
  <si>
    <t>67.</t>
  </si>
  <si>
    <t>Объем продукции сельского хозяйства всех сельхозпроизводителей</t>
  </si>
  <si>
    <t>68.</t>
  </si>
  <si>
    <t>Численность личных подсобных хозяйств</t>
  </si>
  <si>
    <t>69.</t>
  </si>
  <si>
    <t>Численность занятых в личных подсобных хозяйствах</t>
  </si>
  <si>
    <t>70.</t>
  </si>
  <si>
    <t xml:space="preserve">Оборот розничной торговли </t>
  </si>
  <si>
    <t>71.</t>
  </si>
  <si>
    <t>Оборот общественного питания</t>
  </si>
  <si>
    <t>72.</t>
  </si>
  <si>
    <t>Объем платных услуг населению</t>
  </si>
  <si>
    <t>73.</t>
  </si>
  <si>
    <t>Процент охвата сельских населенных пунктов, охваченных выездным бытовым обслуживанием</t>
  </si>
  <si>
    <t>74.</t>
  </si>
  <si>
    <t>Объем услуг (доходы) коллективных средств размещения курортно-туристского комплекса</t>
  </si>
  <si>
    <t>75.</t>
  </si>
  <si>
    <t>Количество размещенных лиц в коллективных средствах размещения</t>
  </si>
  <si>
    <t>76.</t>
  </si>
  <si>
    <t>Количество коллективных средств размещения</t>
  </si>
  <si>
    <t>77.</t>
  </si>
  <si>
    <t>Объем работ и услуг, выполненный организациями транспорта</t>
  </si>
  <si>
    <t>78.</t>
  </si>
  <si>
    <t>Пассажирооборот</t>
  </si>
  <si>
    <t>тыс.пасс.км/ тыс.пасс.</t>
  </si>
  <si>
    <t>79.</t>
  </si>
  <si>
    <t>Объем работ и услуг, выполненный организациями связи</t>
  </si>
  <si>
    <t>80.</t>
  </si>
  <si>
    <t>Объем работ, выполненных собственными силами по виду деятельности «строительство» по крупным и средним организациям</t>
  </si>
  <si>
    <t>Инвестиционное развитие</t>
  </si>
  <si>
    <t>81.</t>
  </si>
  <si>
    <t>Объем инвестиций в основной капитал за счет всех источников финансирования</t>
  </si>
  <si>
    <t>82.</t>
  </si>
  <si>
    <t>Объем инвестиций в основной капитал за счет средств бюджета муниципального образования</t>
  </si>
  <si>
    <t>млн.рублей</t>
  </si>
  <si>
    <t>83.</t>
  </si>
  <si>
    <t>Объем инвестиций на душу населения</t>
  </si>
  <si>
    <t>Развитие малого предпринимательства</t>
  </si>
  <si>
    <t>84.</t>
  </si>
  <si>
    <t>Количество субъектов малого предпринимательства</t>
  </si>
  <si>
    <t>85.</t>
  </si>
  <si>
    <t>Численность работников в  малом предпринимательстве</t>
  </si>
  <si>
    <t>86.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</si>
  <si>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</si>
  <si>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</si>
  <si>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>Сфера предоставления муниципальных услуг</t>
  </si>
  <si>
    <t>87.</t>
  </si>
  <si>
    <t>Уровень удовлетворенности граждан РФ качеством предоставления муниципальных услуг</t>
  </si>
  <si>
    <t>88.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</si>
  <si>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</si>
  <si>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89.</t>
  </si>
  <si>
    <t>Доля граждан, использующих механизм получения муниципальных услуг в электронной форме</t>
  </si>
  <si>
    <t>90.</t>
  </si>
  <si>
    <t>Среднее число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</si>
  <si>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91.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</si>
  <si>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</si>
  <si>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</si>
  <si>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92.</t>
  </si>
  <si>
    <t>Количество многофункциональных центров предоставления государственных и муниципальных услуг</t>
  </si>
  <si>
    <t>93.</t>
  </si>
  <si>
    <t>Количество удаленных рабочих мест многофункциональных центров предоставления государственных и муниципальных услуг</t>
  </si>
  <si>
    <t>Строительство и реконструкция учреждений здравоохранения</t>
  </si>
  <si>
    <t>капитальный ремонт ФАПов</t>
  </si>
  <si>
    <t>Шкуринское сельское поселение, пос. Заводской, ул. Рабочая, 3</t>
  </si>
  <si>
    <t>Первомайское сельское поселение, пос. Октябрьский</t>
  </si>
  <si>
    <t>капитальный ремонт здания кардиологического отделения</t>
  </si>
  <si>
    <t>Кущевское сельское поселение, ст. Кущевская, ул. Ленина, 2</t>
  </si>
  <si>
    <t>капитальный ремонт здания неврологического отделения</t>
  </si>
  <si>
    <t>капитальный ремонт здания поликлиники</t>
  </si>
  <si>
    <t>капитальный ремонт здания Кисляковской участковой больницы</t>
  </si>
  <si>
    <t>Кисляковское сельское поселение, ст. Кисляковская, ул. Пушкина, 4</t>
  </si>
  <si>
    <t>капитальный ремонт здания Глебовской амбулатории</t>
  </si>
  <si>
    <t>Глебвское сельское поселение, х. Глебовка, пер. Школьный, 12</t>
  </si>
  <si>
    <t>капитальный ремонт здания пищеблока</t>
  </si>
  <si>
    <t>капитальный ремонт реанимации</t>
  </si>
  <si>
    <t xml:space="preserve">капитальный ремонт автоклавной </t>
  </si>
  <si>
    <t>капитальный ремонт инфекционного отделения</t>
  </si>
  <si>
    <t>Кущевское сельское поселение, ст. Кущевская, ул. Краснопартизанская, 2</t>
  </si>
  <si>
    <t>Создание офисов врачей общей практики</t>
  </si>
  <si>
    <t>строительство офиса врача общей практики</t>
  </si>
  <si>
    <t>Раздольненское сельское поселение, с. Раздольное, ул. Северная, д.27/2</t>
  </si>
  <si>
    <t>Новомихайловское сельское поселение, с. Новомихайловское, ул. Школьная, д.10/8</t>
  </si>
  <si>
    <t>Укрепление и модернизация МТБ муниципальных учреждений здравоохранения</t>
  </si>
  <si>
    <t>оснащение кардиологического отделения</t>
  </si>
  <si>
    <t>Популяризация здорового образа жизни населения</t>
  </si>
  <si>
    <t>покупка банеров, листовок, телевизоров и т.п.</t>
  </si>
  <si>
    <t>капитальный ремонт Кисляковской участковой больницы</t>
  </si>
  <si>
    <t>Красносельское сельское поселение, с. Красное, ул. Кирова, 62</t>
  </si>
  <si>
    <t>капитальный ремонт Шкуринской участковой больницы</t>
  </si>
  <si>
    <t>Шкуринское сельское поселение, ст. Шкуринская, ул. Ленина, 15</t>
  </si>
  <si>
    <t>капитальный ремонт педиатрического отделения</t>
  </si>
  <si>
    <t>капитальный ремонт акушерского корпуса</t>
  </si>
  <si>
    <t>капитальный ремонт здания гаража</t>
  </si>
  <si>
    <t>лечебное газоснабжение центрального пункта кислорода и наружный кислородопровод</t>
  </si>
  <si>
    <t>капитальный ремонт патологоанатомического отделения</t>
  </si>
  <si>
    <t>Первомайское сельское поселение, пос. Первомайский, ул. Кооперативная, 1</t>
  </si>
  <si>
    <t>капитальный ремонт системы оповещения отделений</t>
  </si>
  <si>
    <t>капитальный ремонт системы ограждения территории Красносельской УБ</t>
  </si>
  <si>
    <t>капитальный ремонт системы ограждения территории Шкуринской УБ</t>
  </si>
  <si>
    <t>капитальный ремонт системы ограждения территории Кисляковской УБ</t>
  </si>
  <si>
    <t>капитальный ремонт здания хозрасчетного отделения</t>
  </si>
  <si>
    <t>капитальный ремонт здания Первомайской участковой больницы</t>
  </si>
  <si>
    <t>Кущевское сельское поселение, ст. Кущевская, ул. Красная, 11</t>
  </si>
  <si>
    <t>капитальный ремонт здания хозяйственного корпуса ЦРБ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</si>
  <si>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</si>
  <si>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</si>
  <si>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</si>
  <si>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</si>
  <si>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</si>
  <si>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</si>
  <si>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</si>
  <si>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</si>
  <si>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</si>
  <si>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</si>
  <si>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</si>
  <si>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</si>
  <si>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</si>
  <si>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</si>
  <si>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</si>
  <si>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</si>
  <si>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</si>
  <si>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</si>
  <si>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</si>
  <si>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</si>
  <si>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</si>
  <si>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</si>
  <si>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</si>
  <si>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</si>
  <si>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</si>
  <si>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2.1.</t>
  </si>
  <si>
    <t>2.2.</t>
  </si>
  <si>
    <t>2.3.</t>
  </si>
  <si>
    <t>3.1.</t>
  </si>
  <si>
    <t>4.1.</t>
  </si>
  <si>
    <t>4.2.</t>
  </si>
  <si>
    <t>бюджетные ассигнования не утверждены Законом о краевом бюджете</t>
  </si>
  <si>
    <t>бюджетные ассигнования не утверждены решением Совета депутатов о бюджете МО</t>
  </si>
  <si>
    <t>увеличение продолжительности жизни трудоспособного населения</t>
  </si>
  <si>
    <t>повышение доступности медицинской помощи</t>
  </si>
  <si>
    <t>2.Образование</t>
  </si>
  <si>
    <t>3.Физическая культура и спорт</t>
  </si>
  <si>
    <t>4.Культура</t>
  </si>
  <si>
    <t xml:space="preserve">5.Топливно - энергетический комплекс </t>
  </si>
  <si>
    <t>11. Строительство</t>
  </si>
  <si>
    <t>12. Развитие экономики</t>
  </si>
  <si>
    <t>13. Развитие АПК</t>
  </si>
  <si>
    <t>22. Совершенствование системы муниципального управления</t>
  </si>
  <si>
    <t>1.1</t>
  </si>
  <si>
    <t>Улучшение жилищных условий граждан, проживающих в сельской местности</t>
  </si>
  <si>
    <t>в 2014 г. - финансирования не было, в связи с закрытием долгосрочной программы и с утверждением в одну общую программу "Развитие сельского хозяйства и регулирование рынков сельскохозяйственной продукции, сырья и продовольствия"</t>
  </si>
  <si>
    <t>1.2</t>
  </si>
  <si>
    <t>Закупка элитных семян сельхозтоваропроизводителями</t>
  </si>
  <si>
    <t>Не выполнение плана в 2013-2014 гг в связи с сокращением денежных средств</t>
  </si>
  <si>
    <t>1.3</t>
  </si>
  <si>
    <t>Кротование, строительство каналов, осушение заболоченных участков земель</t>
  </si>
  <si>
    <t>Финансирования не было, в связи с закрытием долгосрочной программы и с утверждениемв одну общую  программу "Развитие сельского хозяйства и регулирование рынков сельскохозяйственной продукции, сырья и продовольствия"</t>
  </si>
  <si>
    <t>1.4</t>
  </si>
  <si>
    <t>ООО Агрофирма ФБК</t>
  </si>
  <si>
    <t>2013-2014 гг. финансирования не будет в связи со сменой учредителя и перерегистрцией данного хозяйства в Выселковский район</t>
  </si>
  <si>
    <t>1.5</t>
  </si>
  <si>
    <t>Закупка оборудования для сан.пропускников, закупка вет.препаратов</t>
  </si>
  <si>
    <t>1.6</t>
  </si>
  <si>
    <t>Субсидии на возмещение гражданам ведущим ЛПХ, за сданную продукцию, приобретение молодняка животных, строительство теплиц</t>
  </si>
  <si>
    <t>Не выполнение плана в 2014 г. в связи с сокращением денежных средств</t>
  </si>
  <si>
    <t>1.7</t>
  </si>
  <si>
    <t>Предоставление грантов на развитие животноводческих ферм</t>
  </si>
  <si>
    <t>1.8</t>
  </si>
  <si>
    <t>Создание семейной фермы</t>
  </si>
  <si>
    <t>1.9</t>
  </si>
  <si>
    <t>ИП Кобелев А.В.</t>
  </si>
  <si>
    <t>Шкуринское с/п</t>
  </si>
  <si>
    <t>Не выполнение плана - в связи с реарганизацией хозяйства (снижение посевной площади до 50 га)</t>
  </si>
  <si>
    <t>1.10</t>
  </si>
  <si>
    <t>Закупка и выращивание молочной породы</t>
  </si>
  <si>
    <t>В связи с отсутствием финансирования с краевого бюджета</t>
  </si>
  <si>
    <t>1.11</t>
  </si>
  <si>
    <t>ИП Крошка В.А.</t>
  </si>
  <si>
    <t>Данное хозяйство не подовало документы на субсидирование</t>
  </si>
  <si>
    <t>1.12</t>
  </si>
  <si>
    <t>Мониторинг плодородия земель, приобретение средств химизации и минеральных удобрений</t>
  </si>
  <si>
    <t>-</t>
  </si>
  <si>
    <t xml:space="preserve">14. Промышленность </t>
  </si>
  <si>
    <t>15 Молодежная политика</t>
  </si>
  <si>
    <t>Муниципалное образование Кущевский район</t>
  </si>
  <si>
    <t>18.  Гармонизация межнациональных отношений</t>
  </si>
  <si>
    <t xml:space="preserve">Обеспечение гармонизации межнациональных отношений; укрепление толерантности в Кущевском районе; предотвращения этнических конфликтов.
Обеспечение гармонизации межнациональных отношений; укрепление толерантности в Кущевском районе; предотвращения этнических конфликтов.
Обеспечение гармонизации межнациональных отношений; укрепление толерантности в Кущевском районе; предотвращения этнических конфликтов.
Обеспечение гармонизации межнациональных отношений; укрепление толерантности в Кущевском районе; предотвращения этнических конфликтов.
</t>
  </si>
  <si>
    <t>20. Укрепление правопорядка, профилактика правонарушений , усиление борьбыс преступностью и противодействию коррупции</t>
  </si>
  <si>
    <t>21. Предупреждение ЧС. Безопасный район</t>
  </si>
  <si>
    <t>20.2</t>
  </si>
  <si>
    <t>Меры по профилактике правонарушений</t>
  </si>
  <si>
    <t>МО Кущевский район</t>
  </si>
  <si>
    <t>21.1</t>
  </si>
  <si>
    <t>Создание инфораструктуры видеонаблюдения, сбора и отображенгия видеоинформации (приобретение видеокамер)</t>
  </si>
  <si>
    <t>21.2</t>
  </si>
  <si>
    <t>Всего:</t>
  </si>
  <si>
    <t>1</t>
  </si>
  <si>
    <t>Строительство и реконструкция учреждений дошкольного образования</t>
  </si>
  <si>
    <t>Реконструкция доу №19, ст.Кущевская, пер.Первомайский, 83</t>
  </si>
  <si>
    <t>ст.Кущевская</t>
  </si>
  <si>
    <t>РЦП "Развитие образования в Кущевском районе"</t>
  </si>
  <si>
    <t>Реконструкция части здания ДЮСШ под детски сад № 11, ст.Шкуринская, ул.Ленина, 87</t>
  </si>
  <si>
    <t>ст.Шкуринская</t>
  </si>
  <si>
    <t>Проектирование и строительство детского сада на 12 групп на 6- ой резервной территории на 240 мест</t>
  </si>
  <si>
    <t>2</t>
  </si>
  <si>
    <t>Строительство и реконструкция учреждений общего образования</t>
  </si>
  <si>
    <t>2.1</t>
  </si>
  <si>
    <t>Проектирование пристройки к зданию СОШ №1, ст.Кущевская, ул.Красная, 1</t>
  </si>
  <si>
    <t>2.2</t>
  </si>
  <si>
    <t>Проектирование и строительство пристройки к зданию СОШ №30, Кущевка-2</t>
  </si>
  <si>
    <t>2.3</t>
  </si>
  <si>
    <t>Проектирование и строительство  пристройки  спортзала ООШ №25, х.Б.Лопатина, ул.Конеловская, 15</t>
  </si>
  <si>
    <t>х.Большая Лопатина</t>
  </si>
  <si>
    <t>3</t>
  </si>
  <si>
    <t>Развитие системы дополнительного образования</t>
  </si>
  <si>
    <t>3.1</t>
  </si>
  <si>
    <t>Проектирование и строительство базы ДЮСШ «юниор» (для занятий конным спортом), ст.Шкуринская, ул.Ленина, 87</t>
  </si>
  <si>
    <t>4</t>
  </si>
  <si>
    <t>Укрепление и модернизация материально-технической базы муниципальных учреждений образования</t>
  </si>
  <si>
    <t>4.1</t>
  </si>
  <si>
    <t>Капитальный ремонт ДОУ №24, Кущевка-2</t>
  </si>
  <si>
    <t>4.2</t>
  </si>
  <si>
    <t>Реконструкция здания ДОУ №6, ст.Кущевская, ул.Комсомольская, 45</t>
  </si>
  <si>
    <t>4.3</t>
  </si>
  <si>
    <t>Капитальный ремонт административного здания ДОУ №3, ст.Кущевская, ул.Куцева, 58</t>
  </si>
  <si>
    <t>4.4</t>
  </si>
  <si>
    <t>Оборудование ДОУ №19, ст.Кущевская, пер.Первомайский , 83</t>
  </si>
  <si>
    <t>4.5</t>
  </si>
  <si>
    <t>Капитальный ремонт спортзалов: СОШ №9 х.Красная Поляна, ул.Мира, 38; СОШ № 17 с.Новомихайловское, ул.Школьная, 9; СОШ № 33 х.Глебовка, ул.Пролетарская, 27; СОШ № 5 ст.Шкуринская ул.Ленина, 26; СОШ № 3 с.Ильинское, ул.Мира, 77; СОШ 14 с.Полтавченское, ул. Трудовая, 3; СОШ № 32 п.Комсомольский, ул.Центральная, 18; СОШ №20 х.Средние Чубурки, ул. Красная,1; СОШ № 23 с.Раздольное, ул. Красная, 63; СОШ № 26 х.Средние Чубурки, ул. Октябрьская, 13; СОШ № 18с.Кисляковская, ул. Красная, 45</t>
  </si>
  <si>
    <t>Кущевский район</t>
  </si>
  <si>
    <t>4.6</t>
  </si>
  <si>
    <t>Замена окон: СОШ №9 х.Красная Поляна, ул. Мира, 38; СОШ № 10 с.Красное, ул.50лет ВЛКСМ, 1; СОШ № 14, с.Полтавченское, ул. Трудовая,3; СОШ № 32, п.Комсомольский, ул. Центральная, 18; СОШ № 26, х.Средние Чубурки, ул. Октябрьская, 13; СОШ № 33, х.Глебовка, ул. Пролетарская, 27; ООШ № 28, х.Исаевский, ул. Садовая, 31; СОШ № 17, с.Новомихайловское, ул.Школьная, 9</t>
  </si>
  <si>
    <t>ДОУ № 1, ст.Кущевская, пер.Школьный, 48; ДОУ № 3, ст.Кущевская, пер.Куцева, 58; ДОУ № 4, ст.Кущевская, ул.Красная, 34; ДОУ № 7, ст.Кущевская, пер.Ростовский, 24; ДОУ № 8, х.Красное, ул.Полянского, 1б; ДОУ № 9, пос.Первомайский, ул. Красная, 1; ДОУ № 10, ст.Кисляковская, ул. Котляревского, 18; ДОУ № 11, ст.Шкуринская, ул.Чехова, 20; ДОУ № 14, х.Средние Чубурки, ул.Мира,3; ДОУ № 16, х.Красная Поляна, ул.Мира, 88; ДОУ № 17, с.Новоивановское, ул.Парковая,9; ДОУ № 18, с.Ильинское, ул.Мира, 53; ДОУ № 19, ст.Кущевская,пер.Первомайский, 83; ДОУ № 21, х.Б.Лопатина, ул.Большелопатинская, 52; ДОУ № 12, ст.Новомихайловская, ул.школьная, 14</t>
  </si>
  <si>
    <t>4.7</t>
  </si>
  <si>
    <t>Капитальный ремонт электропроводки: СОШ №23, с.Раздольное, ул.Красная, 63; СОШ № 1, ст.Кущевская, ул.Красная, 1; СОШ № 6, ст.Кущевская, ул. Куйбышева, 48; СОШ № 2, ст.Кисляковская, ул. Котляревского,18</t>
  </si>
  <si>
    <t>4.8</t>
  </si>
  <si>
    <t>Капитальный ремонт кровли: СОШ №2, ст.Кисляковская, ул.Котляревского, 18; СОШ № 23, с.Раздольное, ул.Красная, 63; СОШ № 20, х.Средние Чубурки, ул.Красная, 1; СОШ № 6, ст.Кущевская, ул.Куйбышева, 48; СОШ № 16, ст.Кущевская, пер.Кавказский, 93; СОШ № 4, ст.Кущевская, ул.Ленина, 89</t>
  </si>
  <si>
    <t>4.9</t>
  </si>
  <si>
    <t>Установка системы видеорегистрации в пунктах проведения ЕГЭ: СОШ №6, ст.Кущевская, ул.Куйбышева, 48; СОШ №16, ст.Кущевская, пер.Кавказский, 93</t>
  </si>
  <si>
    <t>4.10</t>
  </si>
  <si>
    <t>Устройство теплых туалетов: НОШ №22, с.Алексеевское, ул.Школьная, 10; ООШ 25, х.Б.Лопатина, ул.Конеловская, 15; СОШ № 5,ст.Шкуринская, ул.ленина, 26; СОШ № 7, п.Первомайский, ул.Советская, 10</t>
  </si>
  <si>
    <t>4.11</t>
  </si>
  <si>
    <t>Капитальный ремонт пищеблока СОШ № 4, ст.Кущевская, ул.Ленина, 89</t>
  </si>
  <si>
    <t>4.12</t>
  </si>
  <si>
    <t>Устройства ограждения: СОШ № 23, с.Раздольное, ул. Красная, 63; СОШ № 14, с.Полтавченское, ул. Трудовая, 3; СОШ № 7, п.Первомайский, ул.Советская, 10; СОШ № 3, с.Ильинское, ул.Мира, 77;  НОШ № 19, х.Зеленая Роща, ул.Целинная, 16; ООШ № 28, х.Исаевский, ул.Садовая, 31</t>
  </si>
  <si>
    <t>4.13</t>
  </si>
  <si>
    <t>Ремонт веранд:  ДОУ № 4, ст.Кущевская, ул. Красная, 34; ДОУ 9, пос.Первомайский, ул.Красная, 1</t>
  </si>
  <si>
    <t>4.14</t>
  </si>
  <si>
    <t>Благоустройство территории (устройство веранд), ремонт крыльца ДОУ № 15, х.Глебовка, ул.Пролетарская, 27</t>
  </si>
  <si>
    <t xml:space="preserve">х.Глебовка
</t>
  </si>
  <si>
    <t>4.15</t>
  </si>
  <si>
    <t>Ремонт асфальта СОШ № 6, ст.Кущевская, ул.Куйбышева, 48</t>
  </si>
  <si>
    <t>4.16</t>
  </si>
  <si>
    <t>Ремонт автоматической пожарной сигнализации: СОШ № 4, ст.Кущевская, ул.Ленина, 89, ДОУ № 17, с.Новоивановское, ул.Парковая, 9; ДОУ № 21, х.Б.Лопатина, ул.Большелопатинская, 52</t>
  </si>
  <si>
    <t>РЦП "Безопасность ОУ"</t>
  </si>
  <si>
    <t>4.17</t>
  </si>
  <si>
    <t>Фасад СОШ № 6, ст.Кущевская, ул. Куйбышева, 48</t>
  </si>
  <si>
    <t>4.18</t>
  </si>
  <si>
    <t>Устройство счетчиков учета тепла: СОШ № 1, ст.Кущевская, ул.Красная, 1; СОШ № 2, ст.Кисляковская, ул.Котряревского, 18; СОШ № 4, ст.Кущевская, ул.Ленина, 89; СОШ № 5, ст.Шкуринская, ул. Ленина, 26; СОШ № 6, ст.Кущевская, ул.Куйбышева, 48; СОШ № 7, п.Первомайский, ул.Советская, 10; СОШ № 16, стКущевская, пер.Кавказский, 95; СОШ № 17, с.Новомихайловское, ул.Школьная, 9; СОШ № 30, Кущевка-2; СОШ № 32, п.Комсомольский, ул.Центральная, 18</t>
  </si>
  <si>
    <t>4.19</t>
  </si>
  <si>
    <t>Проведение локально-вычисдительной сети: СОШ № 17, с.Новомихайловское, ул. Школьная, 9; СОШ № 33, х.Глебовка, ул. Пролетарская, 27; СОШ № 32, п.Комсомольский, ул.Центральная, 18</t>
  </si>
  <si>
    <t>4.20</t>
  </si>
  <si>
    <t>Газификация котельной: СОШ № 26 х. Средние Чубурки, ул.Октябрьская, 13; СОШ № 33, х.Глебовка, ул. Пролетарская, 27</t>
  </si>
  <si>
    <t>4.21</t>
  </si>
  <si>
    <t>Ремонт наружного электроснабжения: СОШ № 1, ст.Кущевская, ул.Красная,1; СОШ №  6, ст.Кущевская, ул. Куйбышева, 48</t>
  </si>
  <si>
    <t>5</t>
  </si>
  <si>
    <t>Курсы повышения квалификации педагогических работников общеобразовательных учреждений</t>
  </si>
  <si>
    <t>6</t>
  </si>
  <si>
    <t>Курсы повышения квалификации педагогических работников дошкольных образовательных учреждений</t>
  </si>
  <si>
    <t>7</t>
  </si>
  <si>
    <t>Приобретение учебной литературы по</t>
  </si>
  <si>
    <t>8</t>
  </si>
  <si>
    <t xml:space="preserve"> Организация отдыха, оздоровления и занятости детей и подростков</t>
  </si>
  <si>
    <t>9</t>
  </si>
  <si>
    <t>Поддержка одаренных и талантливых учащихся общеобразовательных учреждений, студентов, обучающихся в профессиональных учебных заведениях педагогической направленности</t>
  </si>
  <si>
    <t>Строительство и реконструкция муниципальных спортивных учреждений, в том числе:</t>
  </si>
  <si>
    <t>Капитальный ремонт стадиона "Урожай"</t>
  </si>
  <si>
    <t>Стротельство спортивного комплекса тяжелой атлетики и единоборств</t>
  </si>
  <si>
    <t>Строительство футбольного поля и спортивных площадок (реконструкция стадиона "Урожай"</t>
  </si>
  <si>
    <t>Софинансирование расходных обязательств муниципального образования Кущевский район</t>
  </si>
  <si>
    <t xml:space="preserve">Кущевский район </t>
  </si>
  <si>
    <t>Софиансирование расходных обязательств по обеспечению стимулирования отдельных категорий граждан</t>
  </si>
  <si>
    <t>ст Кущевская</t>
  </si>
  <si>
    <t>Софинансирование расходных обязательств связанных с оплатой труда инструктарам по спорту, в том числе:</t>
  </si>
  <si>
    <t>ст. Кущевская</t>
  </si>
  <si>
    <t>Глебовское СП</t>
  </si>
  <si>
    <t>Ильинское СП</t>
  </si>
  <si>
    <t>Кисляковское СП</t>
  </si>
  <si>
    <t>Краснополянское СП</t>
  </si>
  <si>
    <t>Красносельское СП</t>
  </si>
  <si>
    <t>Кущевское СП</t>
  </si>
  <si>
    <t>Новомихайловское СП</t>
  </si>
  <si>
    <t>Первомайское СП</t>
  </si>
  <si>
    <t>Полтавченское СП</t>
  </si>
  <si>
    <t>Шкуринское СП</t>
  </si>
  <si>
    <t>Раздольненское СП</t>
  </si>
  <si>
    <t>Проведение спортивно - массовых мероприятий и обеспечение участия в краевых, районных, международных и других соревнованиях, в том числе</t>
  </si>
  <si>
    <t>Развитие видов спорта культивируемых в Кущевском районе</t>
  </si>
  <si>
    <t>3.2.</t>
  </si>
  <si>
    <t>Участие сборных комманд муниципального образования в чемпионатах и первинствахКраснодарского края</t>
  </si>
  <si>
    <t>3.3</t>
  </si>
  <si>
    <t>Развите технических видов спорта (мотобол, мотокросс)</t>
  </si>
  <si>
    <t>3.4</t>
  </si>
  <si>
    <t>Развитие футбольного движения</t>
  </si>
  <si>
    <t>3.5</t>
  </si>
  <si>
    <t>Проведение Всекубанских турниров по футболу, стритболу, плаванию и других видов спорта среди детских команд</t>
  </si>
  <si>
    <t>Развитие детско-юношеского спорта</t>
  </si>
  <si>
    <t>Проведение летне-оздоровительной компании для учащихся муниципальных учреждений системы физической культуры и спорта</t>
  </si>
  <si>
    <t>Приобретение спортивного инвентаря оборудования, спортивной одежды,обуви и инвентаря индивидуального пользования для муниципального учреждения системы физической культуры и спорта</t>
  </si>
  <si>
    <t>Выплаты стипендий главы муниципального образования Кущевский район лучшим спортсменам от 14 до 18 лет</t>
  </si>
  <si>
    <t>Инвентаризация и оценка недвижимого имущества муниципальной казны муниципального образования Кущевский район</t>
  </si>
  <si>
    <t>Ремонт, реконструкция и техническое обслуживание имущества казны</t>
  </si>
  <si>
    <t>Кущевское сельское поселение</t>
  </si>
  <si>
    <t>ВСЕГО:</t>
  </si>
  <si>
    <t xml:space="preserve">Ремонт крыши, системы отопления здания МАУ "ЦНКД Радуга" </t>
  </si>
  <si>
    <t>Комплектование книжных фондов библиотек  МБУК "КДЦ Кущевского сельского поселения"</t>
  </si>
  <si>
    <t>Текущий ремонт  здания клуба в п.Мирный  МБУК "КДЦ Кущевского сельского поселения"</t>
  </si>
  <si>
    <t>Текущий ремонт  здания клуба в п.Садовый  МБУК "КДЦ Кущевского сельского поселения"</t>
  </si>
  <si>
    <t>Капитальный ремонт  здания музея  МБУК "КДЦ Кущевского сельского поселения"</t>
  </si>
  <si>
    <t>Капитальный ремонт  клуба х.Большая Лопатина МБУК "КДЦ Кущевского сельского поселения"</t>
  </si>
  <si>
    <t xml:space="preserve"> Ремонт  навеса в здании клуба МБУК "КДЦ Кущевского сельского поселения"</t>
  </si>
  <si>
    <t>Текущий ремонт комнаты №3 и киноаппаратной в здании МБУК "КДЦ Кущевского сельского поселения"</t>
  </si>
  <si>
    <t>Текущий ремонт фундамента клуба и фасада клуба с.Новоивановское</t>
  </si>
  <si>
    <t>Подготовка, переподготовка, повышение квалификации кадров муниципальных учреждений культуры</t>
  </si>
  <si>
    <t>Приобретение новых аттракционов МБУК "КДЦ Кущевского сельского поселения"</t>
  </si>
  <si>
    <t>Приобретение надувных батутов МБУК "КДЦ Кущевского сельского поселения"</t>
  </si>
  <si>
    <t>Озеленение парка им.В.И.Ленина МБУК "КДЦ Кущевского сельского поселения"</t>
  </si>
  <si>
    <t>Приобретение детского аттракциона «Лабиринт» МБУК "КДЦ Кущевского сельского поселения"</t>
  </si>
  <si>
    <t>Замена плитки в парке им.Ленина МБУК "КДЦ Кущевского сельского поселения"</t>
  </si>
  <si>
    <t>2014</t>
  </si>
  <si>
    <t>2013</t>
  </si>
  <si>
    <t>ИТОГО</t>
  </si>
  <si>
    <t>Обеспечение инженерной инфраструктурой земельный участков для многодетных семей в ст.Кущевская, 4ая резервная территория, квартал 306.</t>
  </si>
  <si>
    <t>11</t>
  </si>
  <si>
    <t>Строительство распределительных газопроводов высокого и низкого давления и ШРП по ул.Путевой х.Воровского Кущевского района Краснодарского края</t>
  </si>
  <si>
    <t>10</t>
  </si>
  <si>
    <t>Строительство распределительного газопровода низкого давления по ул. Школьной в п.Садовом Кущевского района Краснодарского края</t>
  </si>
  <si>
    <t>Строительство распределительного газопровода низкого давления по ул.Урицкого в стце Кущёвской.</t>
  </si>
  <si>
    <t xml:space="preserve">Строительство распределитеьного газопровода низкого давления по ул. Павлюченко с №28 до №32 в стце Кущёвской. </t>
  </si>
  <si>
    <t>Строительство распределительного газопровода низкого давления по ул.Войкова с №7 до №13 в стце Кущёвской.</t>
  </si>
  <si>
    <t>Строительство распределительных газопроводов на 4ой резервной территории по ул.Привольной,Кленовой,Янтарной,Прохладной, Сиреневой, Кольцевой,Современной,Крымской,Ейской,Полтавской, Войковой,  пер . Обьездному,Весеннему, Теннистому, Западному, Ореховому,Сенному.</t>
  </si>
  <si>
    <t>Строительство распределительных газопроводов низкого давлений с установкой ШРП по ул.Локаторной,1,2 и пер. Кубанскому,от №86 до №94 в стце Кущёвской.</t>
  </si>
  <si>
    <t>Строительство распределительного газопровода по ул.Спартаковской с № ж.д.40 до№ ж.д.70 в стце Кущёвской    (объект 2012 года)</t>
  </si>
  <si>
    <t>Строительство распределительного газопровода высокого и низкого давлений и ШРП по пер.Первомайскому от ж.д. №138 до ж.д. №146, до ж.д.№1 по ул.Ленинградской в ст.Кущевской</t>
  </si>
  <si>
    <t>Строительство распределительного газопровода по пер.Кубансакому с№ж.д.109 до №ж.д.117 в ст.Кущевской (объект 2012 года)</t>
  </si>
  <si>
    <t>5.1 Газификация</t>
  </si>
  <si>
    <t>Реконструкция линии уличного освещения,ст. Кущевская ул. Московская</t>
  </si>
  <si>
    <t xml:space="preserve">Реконструкция линии уличного освещения,ст.Кущевская пер.Казачий </t>
  </si>
  <si>
    <t xml:space="preserve">Реконструкция линии уличного освещения,ст.Кущевская ул.Южная </t>
  </si>
  <si>
    <t xml:space="preserve">Реконструкция линии уличного освещения,х. Картушина Балка  ул. Северная </t>
  </si>
  <si>
    <t xml:space="preserve">Устройство линии уличного освещения, с.Степное ул.Южная </t>
  </si>
  <si>
    <t xml:space="preserve">Устройство линии уличного освещения, с.Степное ул.Дальняя </t>
  </si>
  <si>
    <t xml:space="preserve">Устройство линии уличного освещения, ст. Кущевская ул. Привокзальная </t>
  </si>
  <si>
    <t xml:space="preserve">Устройство линии уличного освещения, ст. Кущевская ул.50 лет Победы </t>
  </si>
  <si>
    <t xml:space="preserve">Устройство линии уличного освещения, ст. Кущевская ул. Кошевого </t>
  </si>
  <si>
    <t xml:space="preserve">Реконструкция линии уличного освещения, ст. Кущевская ул. Комсомольская </t>
  </si>
  <si>
    <t>Замена воздушных линий 0,4 кВ на Сип (Кущевка-2)</t>
  </si>
  <si>
    <t>5.2 Энергоснабжение</t>
  </si>
  <si>
    <t>6. ЖКХ</t>
  </si>
  <si>
    <t>6.1. Жилищное хозяйство</t>
  </si>
  <si>
    <t>Проведение работ по капитальному ремонту в многоквартирных домах, Пер.Школьный, 52</t>
  </si>
  <si>
    <t>Проведение работ по капитальному ремонту в многоквартирных домах, Ул.Дзержинского, 4</t>
  </si>
  <si>
    <t>Проведение работ по капитальному ремонту в многоквартирных домах, пер.Первомайский, 87</t>
  </si>
  <si>
    <t>Проведение работ по капитальному ремонту в многоквартирных домах, Ул.Крупская, 28</t>
  </si>
  <si>
    <t>Проведение работ по капитальному ремонту в многоквартирных домах, Ул.Крупская, 25</t>
  </si>
  <si>
    <t>Проведение работ по капитальному ремонту в многоквартирных домах, Ул.Куцева, 32</t>
  </si>
  <si>
    <t>Проведение работ по капитальному ремонту в многоквартирных домах, Ул.Куцева, 28</t>
  </si>
  <si>
    <t>6.1. Коммунальное хозяйство</t>
  </si>
  <si>
    <t>Выполнение предписаний Ростехнадзора</t>
  </si>
  <si>
    <t>26</t>
  </si>
  <si>
    <t>Реконструкция котельной ул. Дзержинского, 10 в ст-це Кущевской</t>
  </si>
  <si>
    <t>25</t>
  </si>
  <si>
    <t>Техническое перевооружение котельной микрорайон «Кущевка2» в ст.Кущевской.Часть 3</t>
  </si>
  <si>
    <t>24</t>
  </si>
  <si>
    <t>Обеспечение инженерной инфраструктурой земельный участков для многодетных семей в ст.Кущевская,6ая резервная территория, квартал 349,350</t>
  </si>
  <si>
    <t>23</t>
  </si>
  <si>
    <t>Обеспечение инженерной инфраструктурой земельный участков для многодетных семей в ст.Кущевская,4ая резервная территория, квартал 306.</t>
  </si>
  <si>
    <t>22</t>
  </si>
  <si>
    <t>Капитальный ремонт водонапорной башни х. Воровского Кущевского района</t>
  </si>
  <si>
    <t>21</t>
  </si>
  <si>
    <t>Ремонт водопровода Кущевского района п. Степной ул. Светлая, ул. Пролетарская</t>
  </si>
  <si>
    <t>20</t>
  </si>
  <si>
    <t>Замена водонапорной башни в с. Новоивановское Кущевского района</t>
  </si>
  <si>
    <t>19</t>
  </si>
  <si>
    <t>Ремонт водопровода ст. Кущевская ул. Краснопартизанская от №21 до №63</t>
  </si>
  <si>
    <t>18</t>
  </si>
  <si>
    <t xml:space="preserve">Ремонт водопровода ст. Кущевская ул. Ватутина от д. №58 до ул. Павлюченко </t>
  </si>
  <si>
    <t>17</t>
  </si>
  <si>
    <t>Реконструкция  напорного коллектора от КНС ул. Советская до ул. Д. Бедного по пер. Ростовскому в ст-це Кущевской</t>
  </si>
  <si>
    <t>16</t>
  </si>
  <si>
    <t>Капитальный ремонт водопроводных колодцев и замена задвижек ст. Кущевская</t>
  </si>
  <si>
    <t>15</t>
  </si>
  <si>
    <t>Ремонт водопровода ст. Кущевская ул. Элеваторная</t>
  </si>
  <si>
    <t>14</t>
  </si>
  <si>
    <t>Ремонт водопровода ст. Кущевская ул. 8е Марта от пер. Весеннего до пер. Войкова</t>
  </si>
  <si>
    <t>13</t>
  </si>
  <si>
    <t>Переподключение разводящих водопроводов  4 резервной территории в ст. Кущевской</t>
  </si>
  <si>
    <t>12</t>
  </si>
  <si>
    <t>Ремонт водопровода ст. Кущевская ул. Щорса от пер. Совхозного до пер. Школьного</t>
  </si>
  <si>
    <t>Ремонт водопровода ст. Кущевская ул. Фрунзе от пер. Совхозного до пер. Казачьего</t>
  </si>
  <si>
    <t xml:space="preserve">Ремонт водопровода ст. Кущевская между ул. Павлюченко и ул. Российской </t>
  </si>
  <si>
    <t>Ремонт водопровода ст. Кущевская ул. Транспортная</t>
  </si>
  <si>
    <t>Ремонт водопровода Кущевского района п. Мирный  ул. Дружба, ул. Мира</t>
  </si>
  <si>
    <t xml:space="preserve">Ремонт водопровода Кущевского района п. Степной ул. Южная </t>
  </si>
  <si>
    <t>Капитальный ремонт водонапорной башни п. Северный Кущевского района</t>
  </si>
  <si>
    <t>Ремонт водопровода ст. Кущевская ул. 8е Марта от пер. Совхозного до пер. Восточного</t>
  </si>
  <si>
    <t>Ремонт водопровода ст. Кущевская ул. Загородняя от д.№2 до д.№68</t>
  </si>
  <si>
    <t>Ремонт водопровода ст. Кущевская ул. 8е Марта от пер. Школьного до ресторана Усадьба</t>
  </si>
  <si>
    <t>6.3 Благоустройство</t>
  </si>
  <si>
    <t>Приобретение и установка детской игровой площадки (Рн автовокзала ул.Щорса)</t>
  </si>
  <si>
    <t>Приобретение и установка детской игровой площадки по ул.Сибирская</t>
  </si>
  <si>
    <t xml:space="preserve">Приобретение и установка детской игровой площадки 4ая резервная по ул.Современная </t>
  </si>
  <si>
    <t>Приобретение и установка детской игровой площадки по ул.Степная</t>
  </si>
  <si>
    <t>Приобретение и установка детской игровой площадки по ул.Офицерской</t>
  </si>
  <si>
    <t>Приобретение и установка детской игровой площадки в с.НовоИвановское</t>
  </si>
  <si>
    <t>Доукомплектация детской игровой площадки в п.Садовый</t>
  </si>
  <si>
    <t>Доукомплектация детской игровой площадки в п.Мирный</t>
  </si>
  <si>
    <t>Приобретение и установка детской игровой площадки (Рн сош 16)</t>
  </si>
  <si>
    <t>Приобретение и установка детской игровой площадки по ул.8 Марта (у реки)</t>
  </si>
  <si>
    <t xml:space="preserve">Всего </t>
  </si>
  <si>
    <t xml:space="preserve">Обустройство детских игровых площадок, в том числе: 
</t>
  </si>
  <si>
    <t xml:space="preserve">Ремонт проезда </t>
  </si>
  <si>
    <t>Ремонт тротуаров</t>
  </si>
  <si>
    <t>Капитальный ремонт тротуаров</t>
  </si>
  <si>
    <t>7. Дорожное хозяйство</t>
  </si>
  <si>
    <t>Строительство, реконструкция, капитальный ремонт, ремонт автомобильных дорог местного значения</t>
  </si>
  <si>
    <t xml:space="preserve"> Разработка комплексной системы коммунальной инфраструктуры   Кущевского сельского поселения</t>
  </si>
  <si>
    <t>Разработка правил землепользования и застройки Кущевского сельского поселения</t>
  </si>
  <si>
    <t>Разработка ПСД на строительство инженерной инфраструктуры  к 40 кв.жилому дому</t>
  </si>
  <si>
    <t>Строительство инженерной инфраструктуры к 40 кв.жилому дому</t>
  </si>
  <si>
    <t>Разработка ПСД на строительство 40 кв.жилого дома эконом класса в ст.Кущевской ул.Комсомольская, 6</t>
  </si>
  <si>
    <t>Строительство 40 кв.жилого дома эконом класса в ст.Кущевская ул.Комсомольская ,д.6(об.площадь 2400кв.м.)</t>
  </si>
  <si>
    <t xml:space="preserve"> Кущевское сельское поселение</t>
  </si>
  <si>
    <t>Организация временного трудоустройства несовершеннолетних граждан в возрасте от 14 до 18 лет в свободное от учебы время.</t>
  </si>
  <si>
    <t>16. Центр занятости населения</t>
  </si>
  <si>
    <t>Формирование (уточнение характеристик) земельных участков</t>
  </si>
  <si>
    <t>Новомихайловское сельское поселение, с. Новомихайловское, ул. Школьная д.10/8</t>
  </si>
  <si>
    <t>Разработка комплексной системы коммунальной инфраструктуры по Программе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2011-2013 годы" приостановлена ввиду отсутствия денежных средств в краевом бюджете</t>
  </si>
  <si>
    <t>Шкуринское сельское поселение</t>
  </si>
  <si>
    <t xml:space="preserve"> Разработка комплексной системы коммунальной инфраструктуры  Шкуринского сельского поселения</t>
  </si>
  <si>
    <t>1.26</t>
  </si>
  <si>
    <t>Среднечубуркское сельское поселение</t>
  </si>
  <si>
    <t>Разработка комплексной системы коммунальной инфраструктуры   Среднечубуркского сельского поселения</t>
  </si>
  <si>
    <t>1.25</t>
  </si>
  <si>
    <t>Раздольненское сельское поселение</t>
  </si>
  <si>
    <t xml:space="preserve">  разработка комплексной системы коммунальной инфраструктуры  Раздольненского сельского поселения</t>
  </si>
  <si>
    <t>1.24</t>
  </si>
  <si>
    <t>Полтавченское сельское поселение</t>
  </si>
  <si>
    <t xml:space="preserve">  Разработка комплексной системы коммунальной инфраструктуры  Полтавченского сельского поселения</t>
  </si>
  <si>
    <t>1.23</t>
  </si>
  <si>
    <t>Первомайское сельское поселение</t>
  </si>
  <si>
    <t xml:space="preserve">  Разработка комплексной системы коммунальной инфраструктуры  Первомайского сельского поселения</t>
  </si>
  <si>
    <t>1.22</t>
  </si>
  <si>
    <t>Новомихайловское сельское поселение</t>
  </si>
  <si>
    <t xml:space="preserve">  разработка комплексной системы коммунальной инфраструктуры  Новомихайловского сельского поселения</t>
  </si>
  <si>
    <t>1.21</t>
  </si>
  <si>
    <t>1.20</t>
  </si>
  <si>
    <t>Красносельское сельское поселение</t>
  </si>
  <si>
    <t xml:space="preserve">  Разработка комплексной системы коммунальной инфраструктуры  Красносельского сельского поселения</t>
  </si>
  <si>
    <t>1.19</t>
  </si>
  <si>
    <t>Краснополянское сельское поселение</t>
  </si>
  <si>
    <t xml:space="preserve">  Разработка комплексной системы коммунальной инфраструктуры  Краснополянского сельского поселения</t>
  </si>
  <si>
    <t>1.18</t>
  </si>
  <si>
    <t>Кисляковское сельское поселение</t>
  </si>
  <si>
    <t>Разработка комплексной системы коммунальной инфраструктуры  Кисляковского сельского поселения</t>
  </si>
  <si>
    <t>1.17</t>
  </si>
  <si>
    <t>Ильинское сельское поселение</t>
  </si>
  <si>
    <t xml:space="preserve">  Разработка комплексной системы коммунальной инфраструктуры  Ильинского сельского поселения</t>
  </si>
  <si>
    <t>1.16</t>
  </si>
  <si>
    <t>Глебовское сельское поселение</t>
  </si>
  <si>
    <t>Разработка комплексной системы коммунальной инфраструктуры  Глебовского сельского поселения</t>
  </si>
  <si>
    <t>1.15</t>
  </si>
  <si>
    <t>Правила землепользования  и застройки разработаны и утверждены</t>
  </si>
  <si>
    <t>Разработка правил землепользования и застройки Полтавченского сельского поселения</t>
  </si>
  <si>
    <t>1.14</t>
  </si>
  <si>
    <t>Правила землепользования  и застройки рв стадии утверждения</t>
  </si>
  <si>
    <t>Разработка правил землепользования и застройки Новомихайловскогосельского поселения</t>
  </si>
  <si>
    <t>1.13</t>
  </si>
  <si>
    <t>Разработка правил землепользования и застройки Краснополянского сельского поселения</t>
  </si>
  <si>
    <t>Разработка правил землепользования и застройки Кисляковского сельского поселения</t>
  </si>
  <si>
    <t>Разработка правил землепользования и застройки Ильинского сельского поселения</t>
  </si>
  <si>
    <t>Разработка правил землепользования и застройки Глебовского сельского поселения</t>
  </si>
  <si>
    <t>Разработка правил землепользования и застройки Шкуринского сельского поселения</t>
  </si>
  <si>
    <t>Разработка правил землепользования и застройки Среднечубуркского сельского поселения</t>
  </si>
  <si>
    <t>Разработка правил землепользования и застройки Раздольненского сельского поселения</t>
  </si>
  <si>
    <t>Разработка правил землепользования и застройки Красносельского сельского поселения</t>
  </si>
  <si>
    <t>Разработка правил землепользования и застройки Первомайского сельского поселения</t>
  </si>
  <si>
    <t>Отсутствие денежных средств</t>
  </si>
  <si>
    <t>Установка въездных знаков в Кущевский район вдоль ФАД М4 Дон (на границе с Ростовской областью и на границе с Крыловским районом)</t>
  </si>
  <si>
    <t>Подготовлен проект решения о внесении изменений</t>
  </si>
  <si>
    <t>Внесение изменений в схему территориального планирования муници-пального образования Кущевский район (СТП)</t>
  </si>
  <si>
    <t>Архитектура и градостроительство</t>
  </si>
  <si>
    <t>Долгосрочная краевая целевая программа "Кадровое обеспечение сферы культуры и искусства Краснодарского края" на 2011-2013 годы. Государственная программа Краснодарского края Развитие культуры, ДРЦП "Кадровое обеспечение сферы культуры и искусства  Кущевский  район, Программа социально-экономического развития муниципального образования Кущевский район</t>
  </si>
  <si>
    <t>Новомихайловское сельское поселение, с. Новомихайловское, МУК "КДЦ Новомихайловского сельского поселения"</t>
  </si>
  <si>
    <t>Повышение степени благоустройства Газификация ул.Красной и ул.Новой</t>
  </si>
  <si>
    <t>Газификация домов и населенных пунктов в с.Новомихайловское  2014 -2015 годы ул.Красная, ул.Новая.
2016-2017 годы по заявкам населения.</t>
  </si>
  <si>
    <t>5.1</t>
  </si>
  <si>
    <t>Установлены дорожные знаки в с.Новомихайловское по ул.Красной и ул.Молодежной</t>
  </si>
  <si>
    <t>Капитальный ремонт, ремонт автомобильных дорог местного значения</t>
  </si>
  <si>
    <t>6.1</t>
  </si>
  <si>
    <t>Создана новая детская площадка по ул.Трудовой в с.Новомихайловское, дополнены площадки в пос.Коммунар,в с.Новомихайловское ул.Школьная, ул.Набережная</t>
  </si>
  <si>
    <t>Обустройство детских игровых площадок в с.Новомихайловское на  2014 год - ул.Трудовая -1 шт, 2015 год ул.Набережная-1 шт, 2016 год ул. ул.Школьная-1 шт., в 2017 пос.Коммунар ул. Мира – 1шт</t>
  </si>
  <si>
    <t>6.5</t>
  </si>
  <si>
    <t>Ремонт тротуара по ул.Красной в с.Новомихайловское 2013-2014 год-0,8 км,в 2015году запланировано строительство тротуара в пос.Коммунар ул.Южная.</t>
  </si>
  <si>
    <t>Реконструкция, строительство, капитальный ремонт, ремонт тротуаров</t>
  </si>
  <si>
    <t>6.4</t>
  </si>
  <si>
    <t>Реконструкция существующей котельной в селе Новомихайловском Ку-щевского района, в том числе ПСД</t>
  </si>
  <si>
    <t>6.3</t>
  </si>
  <si>
    <t>Реконструкция водопроводов и объектов водоотведения в с.Новомихайловское,
2014 год- ул.Дружбы, пер.Кубанский, 2015 год- пер.Фестивальный, ул.Красная.
2016 год -ул.Молодежная,
ул.Школьная
2017 год- ул.Красная,ул.Трудовая</t>
  </si>
  <si>
    <t>6.2</t>
  </si>
  <si>
    <t>11.1</t>
  </si>
  <si>
    <t>Организация временного трудоустройства несовершеннолетних граждан в возрасте от 14 до 18 лет в свободное от учебы время</t>
  </si>
  <si>
    <t>Организация первичных мер противопожарной безопасности в Новомихайловском сельском поселении</t>
  </si>
  <si>
    <t>Оснащение звуковой сигнализацией в Новомихайловском сельском поселени</t>
  </si>
  <si>
    <t>21.1.</t>
  </si>
  <si>
    <t>освоено в полном объеме</t>
  </si>
  <si>
    <t>Красносельское сельское поселение Кущевский район</t>
  </si>
  <si>
    <t>Модернизация системы наружного освещения</t>
  </si>
  <si>
    <t>Реконструкция и строительство тротуаров</t>
  </si>
  <si>
    <t>Реконструкция водопроводов и объектов водоотведения,</t>
  </si>
  <si>
    <t>за 2013г освоено в полном объеме в 2014г                      за 2014г исполнение на 2015г</t>
  </si>
  <si>
    <t>Газификация домов и населенных пунктов</t>
  </si>
  <si>
    <t>Строительство, реконструкция, капитальный ремонт, ремонт, содержание автомобильных дорог местного значения</t>
  </si>
  <si>
    <t>Глебовское сельское поселение, х. Глебовка, пер. Школьный, д. 12</t>
  </si>
  <si>
    <t>Реконструкция водопровода к МУК "КДЦ Глебовского поселения", клуб пос.Ровный</t>
  </si>
  <si>
    <t>Обустройство детских игровых площадок, приобретение и установка качелей лавочек</t>
  </si>
  <si>
    <t>Всего</t>
  </si>
  <si>
    <t xml:space="preserve">Дислокация дорог и установка дорожных знаков </t>
  </si>
  <si>
    <t>Долгосрочная краевая целевая программа "Кадровое обеспечение сферы культуры и искусства Краснодарского края" на 2011-2013 годы. Государственная программа Краснодарского края Развитие культуры, Программа социально-экономического развития муниципального образования Кущевский район,  ДРЦП "Кадровое обеспечение сферы культуры и искусства  Кущевский район" на 2011-2013 годы</t>
  </si>
  <si>
    <t>Кадровое обеспечение сферы культурыПодготовка, переподготовка, повышение квалификации кадров муниципальных учреждений культуры</t>
  </si>
  <si>
    <t>Недостаточно средств в бюджете поселения</t>
  </si>
  <si>
    <t>Укрепление и модернизация материально-технической базы муниципальных учреждений культурыРемонт оборудования, освещение сцены, приобретение сценического оборудования</t>
  </si>
  <si>
    <t>МЦП «Обеспечение пожарной безопасности В Глебовском сельском поселении» от 07.11.2011 №83</t>
  </si>
  <si>
    <t>Мероприятия по профилактике терроризма и экстремизма и ликвидации последствий проявлений экстремизма и терроризма</t>
  </si>
  <si>
    <t>Укрепление и модернизация материально-технической базы муниципальных учреждений культуры</t>
  </si>
  <si>
    <t>Реконструкция водопровода  и объектов водоотведения</t>
  </si>
  <si>
    <t>Первомайское сельское поселение, х.Знамя Коммунизма</t>
  </si>
  <si>
    <t>Первомайское сельское поселение Кущевский район</t>
  </si>
  <si>
    <t>Строительство детских игровых площадок в х. Знамя Коммунизма, п. Первомайском, п. Красня Заря,х.Пролетарском, п. Октябрьском, п. Комсомольском, п. Кубанец, п. Заветы Ильича</t>
  </si>
  <si>
    <t xml:space="preserve">8. Обеспечение доступности жилья </t>
  </si>
  <si>
    <t>Обеспечение жильем молодых семей</t>
  </si>
  <si>
    <t>МЦП «Обеспечение пожарной безопасности в  Первомайском сельском поселении» от 07.11.2011 №83</t>
  </si>
  <si>
    <t>Приобретение громкоговорителей</t>
  </si>
  <si>
    <t>2013год</t>
  </si>
  <si>
    <t>2014год</t>
  </si>
  <si>
    <t>МУК "Районный исторический музей" проведение ремонтных работ на обособленном структурном подразделении музейно-туристическом объекте "Поле казачей славы",приобретение выставочных стендов, компьютерной техники и оргтехники, капитальный ремонт системы отопления ,приобретение автотранспорта, проведение мероприятий.</t>
  </si>
  <si>
    <t>МУК "Районный центр социально-культуной деятельности и народного творчества"Приобретение сценических костюмов,сценической  обуви,головных уборов,проведение районных мероприятий, создание музея учреждений культуры.</t>
  </si>
  <si>
    <t>1661,6</t>
  </si>
  <si>
    <t>0</t>
  </si>
  <si>
    <t>МУК "Районный исторический музей"    проведение мероприятий "Ремонт памятника казакам 4-го гвардейского кавалерийского казачьего корпуса"</t>
  </si>
  <si>
    <t>14017,0</t>
  </si>
  <si>
    <t>160,0</t>
  </si>
  <si>
    <t>12471,4</t>
  </si>
  <si>
    <t>1385,7</t>
  </si>
  <si>
    <t>160</t>
  </si>
  <si>
    <t>13857,1</t>
  </si>
  <si>
    <t>Укрепление и модернизация материально технической базы муниципальных учреждений культуры</t>
  </si>
  <si>
    <t>29137,1</t>
  </si>
  <si>
    <t>22596,4</t>
  </si>
  <si>
    <t>6380,7</t>
  </si>
  <si>
    <t>1530,0</t>
  </si>
  <si>
    <t>1370,0</t>
  </si>
  <si>
    <t>27607,1</t>
  </si>
  <si>
    <t>5010,7</t>
  </si>
  <si>
    <t>МУК "Межпоселенческая центральная библиотека"софинансирование по долгосрочной краевой программе "Развитие общественной инфраструктуры муниципального значения на 2012-2015 годы"на проведение мероприятий "Реконструкция с надстройкой второго этажа центральной детской бибилиотеки по ул.Ленина 19 станицы Кущевской Кущевского района</t>
  </si>
  <si>
    <t>10050,0</t>
  </si>
  <si>
    <t>9045,0</t>
  </si>
  <si>
    <t>1005,0</t>
  </si>
  <si>
    <t>Создание и развитие детских школ искусств   МБОУ ДОД " Детская школа искусств"  капитальный ремонт внутренних помещений хореографического отделения,приобретение  музыкальных инструментов,наглядных пособий,сценических костюмов, строительство нового здания.</t>
  </si>
  <si>
    <t>5985,0</t>
  </si>
  <si>
    <t>1789,8</t>
  </si>
  <si>
    <t>500,0</t>
  </si>
  <si>
    <t>4525,0</t>
  </si>
  <si>
    <t>1149,8</t>
  </si>
  <si>
    <t>960,0</t>
  </si>
  <si>
    <t>140,0</t>
  </si>
  <si>
    <t>3192,0</t>
  </si>
  <si>
    <t>1649,8</t>
  </si>
  <si>
    <t>1875,0</t>
  </si>
  <si>
    <t>820,0</t>
  </si>
  <si>
    <t>2790,0</t>
  </si>
  <si>
    <t>2650,0</t>
  </si>
  <si>
    <t>Строительство и модернизация кинотеатров и кинозалов  МАУ "Киновидеоцентр "Дружба" изготовление проектно-сметной документации и реконструкция 2-го зала</t>
  </si>
  <si>
    <t>3230,0</t>
  </si>
  <si>
    <t>2600,0</t>
  </si>
  <si>
    <t>630,0</t>
  </si>
  <si>
    <t>18542,4</t>
  </si>
  <si>
    <t>18313,4</t>
  </si>
  <si>
    <t>17480,4</t>
  </si>
  <si>
    <t>16151,4</t>
  </si>
  <si>
    <t>2162,0</t>
  </si>
  <si>
    <t>7671,0</t>
  </si>
  <si>
    <t>6631,0</t>
  </si>
  <si>
    <t>6609,0</t>
  </si>
  <si>
    <t>5569,0</t>
  </si>
  <si>
    <t>1062,0</t>
  </si>
  <si>
    <t>10871,4</t>
  </si>
  <si>
    <t>11682,4</t>
  </si>
  <si>
    <t>10582,0</t>
  </si>
  <si>
    <t>1100,0</t>
  </si>
  <si>
    <t>5070,0</t>
  </si>
  <si>
    <t>1080,0</t>
  </si>
  <si>
    <t>3990,0</t>
  </si>
  <si>
    <t>3700,0</t>
  </si>
  <si>
    <t>2620,0</t>
  </si>
  <si>
    <t xml:space="preserve">Муниципальное образование Кущевский район </t>
  </si>
  <si>
    <t>с.Раздольное</t>
  </si>
  <si>
    <t>Строительство многофункциональной придорожной зоны</t>
  </si>
  <si>
    <t>ст.Кущевская, ул.Транспортная</t>
  </si>
  <si>
    <t>ст.Кущевская, пер.Дорожный, 1а</t>
  </si>
  <si>
    <t>Строительство придорожного комплекса в этнографическом стиле</t>
  </si>
  <si>
    <t>Строительство сахарного завода</t>
  </si>
  <si>
    <t>ст.Кущевская, ул.Ленина</t>
  </si>
  <si>
    <t>Строительство торгового центра и жилого комплекса                       ООО «Мартин»</t>
  </si>
  <si>
    <t>Строительство откормочного комплекса КРС (2000 голов)       Зайцев В.А.</t>
  </si>
  <si>
    <t>Введен в эксплуатацию</t>
  </si>
  <si>
    <t>ст.Кущевская, пер.Москвича, 94а</t>
  </si>
  <si>
    <t>Строительство 12-ти квартирного жилого дома, ООО «Стандарт-Плюс»</t>
  </si>
  <si>
    <t>ст.Кущевская пер.Кубанский, 96</t>
  </si>
  <si>
    <t>Строительство тепличного комплекса Зайцев В.А.</t>
  </si>
  <si>
    <t>т.Кущевской вдоль ФАД «Дон» по ул.Транспортной, 28</t>
  </si>
  <si>
    <t>Строительство логистического комплекса ст.Кущевской вдоль ФАД «ДОН»</t>
  </si>
  <si>
    <t>пер.Совхозный 101 (а,б,в,г,д,е,ж,з,и)</t>
  </si>
  <si>
    <t>Строительство магазинов, сервисных центров</t>
  </si>
  <si>
    <t>ст.Кущевской вдоль ФАД «Дон» по пер.Дорожному</t>
  </si>
  <si>
    <t>Строительство ипподрома</t>
  </si>
  <si>
    <t>Идет строительство второй очереди</t>
  </si>
  <si>
    <t>ст.Кущевская, поворот на Новомихайловское</t>
  </si>
  <si>
    <t>Строительство производственно-логистического комплекса                   ООО «Мартин»</t>
  </si>
  <si>
    <t>ст.Кущевская, ул.Крупская, 5</t>
  </si>
  <si>
    <t>Строительство многоквартирного жилого дома</t>
  </si>
  <si>
    <t>В стадии проектирования</t>
  </si>
  <si>
    <t>ст.Кущевская, пер.Дорожный, 7</t>
  </si>
  <si>
    <t>Строительство придорожного комплекса  ООО «Артэнц»</t>
  </si>
  <si>
    <t>Строительство станции добычи и очистки воды</t>
  </si>
  <si>
    <t>Приостановлен до окончания снятия карантина по АЧ</t>
  </si>
  <si>
    <t>с.Новоивановское</t>
  </si>
  <si>
    <t>Строительство свинофермы на 8000 голов ООО «ДВВ-Агро»</t>
  </si>
  <si>
    <t>ст.Кущевская, ул.Гагарина</t>
  </si>
  <si>
    <t>Размещение предприятия по производству масла из семян подсолнечника ООО «Акиф»</t>
  </si>
  <si>
    <t>т.Кущевская, вдоль ФАД М-4 «Дон» км1141+750м</t>
  </si>
  <si>
    <t>Строительство АЗС ООО «Агрофирма «Лоза»</t>
  </si>
  <si>
    <t>ст.Кущевская, ул.Промышленная, 5б</t>
  </si>
  <si>
    <t>Строительство  погрузочной точки с/х продукции  ООО «Тандем»</t>
  </si>
  <si>
    <t>Введён в эксплуатацию</t>
  </si>
  <si>
    <t>Строительство дополнительного офиса ООО «Кубань Кредит»</t>
  </si>
  <si>
    <t>Муниципальное образование Кущевский район</t>
  </si>
  <si>
    <t>Развитие малого и среднего предпринимательства</t>
  </si>
  <si>
    <t>Месячник оборонно-массовой и военно-патриотической работы</t>
  </si>
  <si>
    <t>проведено 24 мероприятия с охватом 
молодежи-7200</t>
  </si>
  <si>
    <t>Строительство распределительного газопровода низкого давления по ул.Садовая от № 17 до № 57 и ул.Набережная от ул.Гагарина до дома № 6 в х.Красная Поляна Кущевского района</t>
  </si>
  <si>
    <t>Краснополянское</t>
  </si>
  <si>
    <t>Развитие муниципальных культурно-досуговых учреждений (МУК «ДК с. Ильинское») по пер. Школьному 6</t>
  </si>
  <si>
    <t>Укрепление и модернизация материально-технической базы муниципальных учреждений культуры (Приобретение мебели и аппаратуры для МУК «ДК с. Ильинское»)</t>
  </si>
  <si>
    <t>Приобретение материальных ценностей</t>
  </si>
  <si>
    <t>Участие в реализации мероприятий по Указу Президента</t>
  </si>
  <si>
    <t>Обустройство детских игровых площадок, по пер. Школьному 6, приобретение оборудования</t>
  </si>
  <si>
    <t xml:space="preserve">Реконструкция, строительство, капитальный ремонт, ремонт тротуаров
</t>
  </si>
  <si>
    <t>Ильинское сп</t>
  </si>
  <si>
    <t>Программа «Противодействие экстремизму и профилактика терроризма на территории Ильинского сельского поселения на 2011-2013годы»</t>
  </si>
  <si>
    <t xml:space="preserve">Реконструкция водопровода "Кисляковский"со строительством станции очистки воды на 12 тыс. куб.м/сутки в поселке ж/д станции Кисляковка  </t>
  </si>
  <si>
    <t>Капитальный ремонт Кисляковского водозабора (водозабор "Кисляковский" - Кущевская)</t>
  </si>
  <si>
    <t>Реконструкция водопроводов и объектов водоотведения</t>
  </si>
  <si>
    <t xml:space="preserve">Реконструкция существующей водопроводной линии по улице Д.Бедного от дома №58 до дома №86 </t>
  </si>
  <si>
    <t xml:space="preserve">Реконструкция существующей водопроводной линии по улице Промышленная от дома №36 до дома №54 </t>
  </si>
  <si>
    <t>Модернизация систем наружного освещения</t>
  </si>
  <si>
    <t>24. Формирование и содержание объектов местного самоуправления</t>
  </si>
  <si>
    <t xml:space="preserve">Ведомственная целевая программа "Развитие материально - технической базы администрации муниципального образования Кущевский район </t>
  </si>
  <si>
    <t>19.  Безопасность  дорожного движения</t>
  </si>
  <si>
    <t>Формирование правового сознания и предупреждения опасного поведения участников дорожного движения</t>
  </si>
  <si>
    <t>Организационно-планировочные и инженерные меры, направленные на совершенствование организации движения транспортных средств и пешеходов в населенных пунктах</t>
  </si>
  <si>
    <t>Новомиайловское сельское поселение</t>
  </si>
  <si>
    <t>Дислокация дорог и установка дорожных знаков</t>
  </si>
  <si>
    <t>Подводящий газопровод к хутору Новый Урожай, в том числе изготовление проектно-сметной документации</t>
  </si>
  <si>
    <t>Подводящий газопровод к поселку Северный, в том числе изготовление проектно-сметной документации</t>
  </si>
  <si>
    <t>Подводящий газопровод к хутору Объездная Балка, в том числе изготовление проектно-сметной документации</t>
  </si>
  <si>
    <t>Подводящий газопровод к хутору Воровского, в том числе изготовление проектно-сметной документации</t>
  </si>
  <si>
    <t>Система газоснабжения поселка ж/д Кисляковка Кущевского района, 1-я очередь строительства, в том числе проектирование (изготовление проектно-сметной документации и проведение государствен-ной экспертизы</t>
  </si>
  <si>
    <t>Газификация домов и населенных пунктов,  в том числе:</t>
  </si>
  <si>
    <t>запланировано на 2015 год</t>
  </si>
  <si>
    <t>Выполнение предприсаний Ростехнадзора</t>
  </si>
  <si>
    <t xml:space="preserve">Реконструкция существующей котельной СОШ № 6  в ст.Кущевской с установкой блочных моду-лей заводской поставки, в том числе ПСД </t>
  </si>
  <si>
    <t>планируется на 2015 год</t>
  </si>
  <si>
    <t>Реконструкция существующей котельной с уста-новкой блочных модулей заводской поставки в ст.Кущевской по ул.Лени-на, 4 (ПСД корректировка)</t>
  </si>
  <si>
    <t>Установка коммерческих узлов учета природного газа на котельных МУП «Теплоэнергетик»</t>
  </si>
  <si>
    <t>Реконструкция и строительство объектов теплоснабжения, в том числе:</t>
  </si>
  <si>
    <t>ремонт МВ-5</t>
  </si>
  <si>
    <t>Капитальный ремонт магистральных водопрово-дов В-5, В-6, В-7, В-7-3, МВ-3-1</t>
  </si>
  <si>
    <t>пуско-наладочные работы</t>
  </si>
  <si>
    <t>Реконструкция насосной станции IV подъема «Кущевская» со строительством водозаборных соо-ружений и  станцией очис-тки воды на 3000куб.м/ сутки</t>
  </si>
  <si>
    <t>Кисляковское, Кущевское сельские поселения</t>
  </si>
  <si>
    <t>Капитальный ремонт Кисляковского водопровода (водозабор «Кисляковский» - Кущевская)</t>
  </si>
  <si>
    <t>ремонт станции очистки воды</t>
  </si>
  <si>
    <t>Реконструкция водозабора «Кисляковский» со строи-тельством станции очист-ки воды на 12 тыс.куб.м /сутки в поселке ж/д станции Кисляковка Кущевского района</t>
  </si>
  <si>
    <t>Итого</t>
  </si>
  <si>
    <t xml:space="preserve">2013 г. </t>
  </si>
  <si>
    <t>2014 г.</t>
  </si>
  <si>
    <t>МЦП « Мероприятия по профилактике терроризма и экстремизма и ликвидации последствий проявлений экстремизма и терроризма» от 07.06.2011 №55</t>
  </si>
  <si>
    <t>Раздольненское</t>
  </si>
  <si>
    <t>Изготовление ПСД и строительство газопровода х. Объездная Балка</t>
  </si>
  <si>
    <t>1,35</t>
  </si>
  <si>
    <t>Изготовление ПСД и строительство газопровода х.Гослесопитомник ул.Гвардейская</t>
  </si>
  <si>
    <t>1.35</t>
  </si>
  <si>
    <t>Строительство водопроводов х.Водяная Балка ул.Громкая от дома №1 до дома №25; х.Водяная Балка ул.Громкая от дома №26 до конца; х.Водяная Балка ул.Красная от дома №55 до конца</t>
  </si>
  <si>
    <t>1.72</t>
  </si>
  <si>
    <t>Раздольненское  сельское поселение</t>
  </si>
  <si>
    <t>Ремонт уличного освещения х.Оъездная Балка ул.Азовская;</t>
  </si>
  <si>
    <t>1.106</t>
  </si>
  <si>
    <t>Ремонт уличного освещения, х.Гослесопитомник ул.Гвардейская; с.Семеновка ул.Мира; с.Раздольное ул.Красная; х. Гослесопитомник ул.Ленина; С. Ивано-Слюсаревское ул.Нижняя</t>
  </si>
  <si>
    <t>1.105</t>
  </si>
  <si>
    <t xml:space="preserve"> КЦП «Развитие систем наружного освещения населенных пунктов Краснодарского края на 2012-2014 годы»</t>
  </si>
  <si>
    <t>Модернизация системы наружного освещения, х.Крутой Яр ул.Южная, х.Серебрянка</t>
  </si>
  <si>
    <t>16.1</t>
  </si>
  <si>
    <t>Полтавченское сельское поселение, с. Полтавченское, МУК "КДЦ Полтавченское сельского поселения"</t>
  </si>
  <si>
    <t xml:space="preserve">Долгосрочная краевая целевая программа "Кадровое обеспечение сферы культуры и искусства Краснодарского края" на 2011-2013 годы. Государственная программа Краснодарского края Развитие культуры. </t>
  </si>
  <si>
    <t>Комплектование  книжных фондов  библиотек</t>
  </si>
  <si>
    <t>Оснащение зала ДК "Победа", ул. Красная 65</t>
  </si>
  <si>
    <t>Оснащение зала ДК "Победа", ул. Октябрьская 121</t>
  </si>
  <si>
    <t>Подводящий газопровод высокого и низкого давления в т.ч. ПИР х.Новый Урожай Среднечубуркского сельского поселения Кущевского района Кк (1,1 км)</t>
  </si>
  <si>
    <t>Подводящий газопровод высокого и низкого давления в т.ч. ПИР х.Нововысоченский Среднечубуркского сельского поселения Кущевского района Кк (15,56 км)</t>
  </si>
  <si>
    <t>Подводящий газопровод высокого и низкого давления в т.ч. ПИР х.Тауруп Первый Среднечубуркского сельского поселения Кущевского района Кк (0,796 км)</t>
  </si>
  <si>
    <t>ПИР и строительство водопровода х.Нововысоченский ул.Кубанская от д.2 до № 24 ул.Центральная 1 до 115 Среднечубуркского сельского поселения Кущевского района Кк (4,368 км)</t>
  </si>
  <si>
    <t>ПИР и строительство водопровода х.Тауруп Первый ул.Комсомольская от д.2 до № 98 Среднечубуркского сельского поселения Кущевского района Кк (1,1 км)</t>
  </si>
  <si>
    <t>ПИР и строительство водопровода х.Тауруп Первый ул.Олимпийская 81 от д.115 Среднечубуркского сельского поселения Кущевского района Кк (1,1 км)</t>
  </si>
  <si>
    <t>Оформление в собственность поселения бесхозного имущества в с.Новомихайловское 2013-2014 годы ул.Школьная 10 (здание почты, сберкассы),
2015 год пер.</t>
  </si>
  <si>
    <t>9. Развитие финансового , страхового и фондового рынка</t>
  </si>
  <si>
    <t>10. Архитектура и градстроительство</t>
  </si>
  <si>
    <t>17. Противодействие незаконному потреблению и обороту наркотических средств</t>
  </si>
  <si>
    <t>Создание условий для профилактики незакон¬ного потребления и оборота наркотических средств, сокращение распространения наркомании и связанных с ней правонарушений до уровня минимальной опасности для общества</t>
  </si>
  <si>
    <t xml:space="preserve">Заместитель главы  муниципального образования Кущевский район </t>
  </si>
  <si>
    <t>С. А. Куликов</t>
  </si>
  <si>
    <t>Информация о достижении целевых индикаторов Программы социально-экономического развития  муниципального образования Кущевский район на период до 2017 года</t>
  </si>
  <si>
    <t>Заместитель главы муниципального образования Кущевский район                                                                                           С. А. Куликов</t>
  </si>
  <si>
    <t xml:space="preserve">   1/40</t>
  </si>
  <si>
    <t xml:space="preserve"> 1/50</t>
  </si>
  <si>
    <t xml:space="preserve">  3/70</t>
  </si>
  <si>
    <t xml:space="preserve"> 4/127</t>
  </si>
  <si>
    <t xml:space="preserve"> 2/70</t>
  </si>
  <si>
    <t xml:space="preserve">17/0 </t>
  </si>
  <si>
    <t xml:space="preserve"> 5/0</t>
  </si>
  <si>
    <t>100/125</t>
  </si>
  <si>
    <t xml:space="preserve"> 100/100</t>
  </si>
  <si>
    <t xml:space="preserve"> 50/ 55,1</t>
  </si>
  <si>
    <t xml:space="preserve"> 66,7/100</t>
  </si>
  <si>
    <t>81,8 /53,3</t>
  </si>
  <si>
    <t xml:space="preserve"> 154,6/137,0</t>
  </si>
  <si>
    <t xml:space="preserve"> 153,6/125,7</t>
  </si>
  <si>
    <t xml:space="preserve"> 99,4/91,8</t>
  </si>
  <si>
    <t xml:space="preserve"> 187,8/235,8</t>
  </si>
  <si>
    <t>65. Финансовое посредничество</t>
  </si>
  <si>
    <t>ст.Кущевская,            ул. Ленина</t>
  </si>
  <si>
    <t>2012-2013гг</t>
  </si>
  <si>
    <t>Соблюден</t>
  </si>
  <si>
    <t>53.12. Хранение и складирование</t>
  </si>
  <si>
    <t xml:space="preserve">Строительство  погрузочной точки с/х продукции 
ООО «Тандем»
</t>
  </si>
  <si>
    <t>ст. Кущевская, ул. Промышленная, 5б</t>
  </si>
  <si>
    <t>50.50. Розничная торговля моторным топливом</t>
  </si>
  <si>
    <t>Строительство АЗС ООО «Агрофирма «Лоза»»</t>
  </si>
  <si>
    <t>ст. Кущевская, вдоль ФАД М-4 «Дон» км1141+750м</t>
  </si>
  <si>
    <t>2011-2013гг</t>
  </si>
  <si>
    <t>15.41.2. Производство неочищенных растительных масел</t>
  </si>
  <si>
    <t>ст. Кущевская,            ул. Гагарина, 65</t>
  </si>
  <si>
    <t>26.6. Производство изделий из бетона, гипса и цемента</t>
  </si>
  <si>
    <t xml:space="preserve">Строительство цеха и установка технологической линии по производству тротуарной плитки, бордюра и т.д путем вибропрессования
1300 тыс.т
</t>
  </si>
  <si>
    <t>ст. Кущевская,    ул. Кошевого 105</t>
  </si>
  <si>
    <t xml:space="preserve"> 01.23. Разведение свиней</t>
  </si>
  <si>
    <t>с. Новоивановское</t>
  </si>
  <si>
    <t>2008-2013гг</t>
  </si>
  <si>
    <t>Приостановлен до окончания карантина по АЧС</t>
  </si>
  <si>
    <t>Не соблюден</t>
  </si>
  <si>
    <t>41.00.1. Сбор и очистка воды</t>
  </si>
  <si>
    <t>2013г</t>
  </si>
  <si>
    <t>15.98.2. Производство безалкогольных напитков, кроме минеральных вод</t>
  </si>
  <si>
    <t>Строительство цеха безалкогольных газированных напитков ООО «Пей-ка»</t>
  </si>
  <si>
    <t>ст. Кущевская,   ул. Советская, 126</t>
  </si>
  <si>
    <t>2010-2013гг</t>
  </si>
  <si>
    <t>Инвестиционные проекты, реализуемые в 2013-2017 годах</t>
  </si>
  <si>
    <t>52. Розничная торговля, кроме торговли автотранспортными средствами и мотоциклами; 55.10. Деятельность гостиниц</t>
  </si>
  <si>
    <t>Строительство придорожного комплекса                   ООО «Артэнц»</t>
  </si>
  <si>
    <t>ст. Кущевская, пер.Дорожный, 7</t>
  </si>
  <si>
    <t>2013-2015гг</t>
  </si>
  <si>
    <t>Разработка ПСД</t>
  </si>
  <si>
    <t>Соблюдается</t>
  </si>
  <si>
    <t>45.2. Строительство зданий и сооружений</t>
  </si>
  <si>
    <t xml:space="preserve">Строительство многоквартирного жилого дома </t>
  </si>
  <si>
    <t>ст. Кущевская,      ул. Крупская, 5</t>
  </si>
  <si>
    <t>2012-2014гг</t>
  </si>
  <si>
    <t>Реализован</t>
  </si>
  <si>
    <t>60.24. 7 автомобильного транспорта</t>
  </si>
  <si>
    <t>ст. Кущевская,   ул. Транспортная, 17а</t>
  </si>
  <si>
    <t>Строительство</t>
  </si>
  <si>
    <t>92.72. Прочая деятельность по организации отдыха и развлечений, не включённая в другие группировки</t>
  </si>
  <si>
    <t xml:space="preserve">Строительство ипподрома </t>
  </si>
  <si>
    <t xml:space="preserve"> ст. Кущевской вдоль ФАД «Дон» по пер. Дорожному</t>
  </si>
  <si>
    <t>52. Розничная торговля, кроме торговли автотранспортными средствами</t>
  </si>
  <si>
    <t xml:space="preserve">Строительство магазинов, сервисных центров   </t>
  </si>
  <si>
    <t>ст. Кущевская, пер. Совхозный, 101 (а,б,в,г,д,е,ж,з,и)</t>
  </si>
  <si>
    <t>2013-2016гг</t>
  </si>
  <si>
    <t>60.24. Деятельность автомобильного транспорта</t>
  </si>
  <si>
    <t>ст. Кущевской вдоль ФАД «Дон» по ул.Транспортной, 28</t>
  </si>
  <si>
    <t>2013-2017гг</t>
  </si>
  <si>
    <t>02.21.1. Овощеводство</t>
  </si>
  <si>
    <t>ст.Кущевская пер. Кубанский, 96</t>
  </si>
  <si>
    <t>ст.Кущевская,  пер. Москвича, 94а</t>
  </si>
  <si>
    <t>01.21. Разведение крупного рогатого скота</t>
  </si>
  <si>
    <t>Строительство откормочного комплекса КРС (2000 голов)       Зайцев В.А</t>
  </si>
  <si>
    <t>ст. Шкуринская</t>
  </si>
  <si>
    <t>2014-2017гг</t>
  </si>
  <si>
    <t>52. Розничная торговля, кроме торговли автоттранспортными средствами и мотоциклами</t>
  </si>
  <si>
    <t>ст. Кущевская,            ул. Ленина</t>
  </si>
  <si>
    <t>15.83. Производство сахара</t>
  </si>
  <si>
    <t>Поиск инвестора</t>
  </si>
  <si>
    <t>55.10. Деятельность гостиниц</t>
  </si>
  <si>
    <t>ст. Кущевская, пер.Дорожный, 1а</t>
  </si>
  <si>
    <t>2014-2016гг</t>
  </si>
  <si>
    <t>ст. Кущевская,                ул. Транспортная</t>
  </si>
  <si>
    <t>Начато строительство</t>
  </si>
  <si>
    <t>с. Раздольное</t>
  </si>
  <si>
    <t>Подбор земельного участка</t>
  </si>
  <si>
    <t>Заместитель  главы муниципального образования Кущевский район                                                                                                           С. А. Куликов</t>
  </si>
  <si>
    <t>Информация о реализации инвестиционных проектов на территории  муниципального  образования Кущевский район утвержденных  Программой  социально-экономического развития  муниципального района образования Кущевский район на период до 2017 год, по состоянию на 31 декабря 2014 года</t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</si>
  <si>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Times New Roman"/>
        <family val="1"/>
      </rPr>
      <t xml:space="preserve">Ремонт водопровода  п. Садовый ул. Мира, ул. Первомайская </t>
    </r>
  </si>
  <si>
    <t>МУК "Межпоселенческая центральная библиотека "приобретение компьютерной техники и оргтехники,комплектование книгами,брощюрами,периоди-ческими изданиями.</t>
  </si>
  <si>
    <t>Подготовка,переподготовка,повышение квалификации кадров муниципальных учреждений культуры.</t>
  </si>
  <si>
    <t>МУК "Районный центр социально-культурной деятельности и народного творчества"ремонт внутренних помещений здания.</t>
  </si>
  <si>
    <t>Проведение работ по капитальному ремонту в многоквартирных домах, ул.Красная, 10</t>
  </si>
  <si>
    <t>Подготовка градостроительной  и землеустроительной документации в Новомихайловском сельском поселении</t>
  </si>
  <si>
    <t>Создание и оснащение материально-технической базы МУ "Ситуационный центр".</t>
  </si>
  <si>
    <t>Информация о реализации мероприятий, утвержденных Программой социально-экономического развития муниципального образования                                                                            Кущевский район на период до 2017 год, за 2013-2014 годы</t>
  </si>
  <si>
    <t>Техническое перевооружение котельной коррекционной школы интерната в ст.Шкуринской Кущевского района. Замена промышленной трубы (ПСД)</t>
  </si>
  <si>
    <t xml:space="preserve">Ильинское сельское поселение </t>
  </si>
  <si>
    <t>Реконструкция водопроводов х. Новобатайский</t>
  </si>
  <si>
    <t xml:space="preserve">Реконструкция водопроводов и объектов водоотведения, х. Новобатайский </t>
  </si>
  <si>
    <t xml:space="preserve">Шкуринское сельское поселение </t>
  </si>
  <si>
    <t>Строительство газопровода по                 ул. Чапаева в с. Красное</t>
  </si>
  <si>
    <t>Реконструкция и строительство объектов газоснабжения ст.Шкуринская ул.Кооперативная,Гоголя, Школьная, Товарищеский, Калинина,Колхозная, Гагарина, Кубанская,Чапаева, Горького, Западная, Приовражный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</si>
</sst>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0.000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rgb="FFFF0000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indexed="8"/>
      <name val="Times New Roman"/>
      <family val="2"/>
    </font>
    <font>
      <sz val="16"/>
      <color indexed="8"/>
      <name val="Calibri"/>
      <family val="2"/>
    </font>
    <font>
      <b/>
      <sz val="16"/>
      <color indexed="8"/>
      <name val="Times New Roman1"/>
      <family val="2"/>
    </font>
    <font>
      <b/>
      <sz val="16"/>
      <name val="Times New Roman1"/>
      <family val="2"/>
    </font>
    <font>
      <b/>
      <sz val="16"/>
      <color theme="1"/>
      <name val="Calibri"/>
      <family val="2"/>
      <scheme val="minor"/>
    </font>
    <font>
      <sz val="16"/>
      <color indexed="8"/>
      <name val="Times New Roman1"/>
      <family val="2"/>
    </font>
    <font>
      <sz val="16"/>
      <name val="Times New Roman1"/>
      <family val="2"/>
    </font>
    <font>
      <sz val="16"/>
      <color rgb="FFFF0000"/>
      <name val="Times New Roman"/>
      <family val="1"/>
    </font>
    <font>
      <sz val="16"/>
      <color theme="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</cellStyleXfs>
  <cellXfs count="57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23" applyNumberFormat="1" applyFont="1" applyFill="1" applyBorder="1" applyAlignment="1">
      <alignment vertical="top" wrapText="1"/>
    </xf>
    <xf numFmtId="2" fontId="2" fillId="0" borderId="1" xfId="2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center" wrapText="1"/>
    </xf>
    <xf numFmtId="12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165" fontId="2" fillId="0" borderId="1" xfId="23" applyNumberFormat="1" applyFont="1" applyFill="1" applyBorder="1" applyAlignment="1">
      <alignment vertical="center" wrapText="1"/>
    </xf>
    <xf numFmtId="2" fontId="2" fillId="0" borderId="1" xfId="23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vertical="center" wrapText="1"/>
    </xf>
    <xf numFmtId="0" fontId="28" fillId="2" borderId="1" xfId="0" applyFont="1" applyFill="1" applyBorder="1" applyAlignment="1">
      <alignment wrapText="1"/>
    </xf>
    <xf numFmtId="0" fontId="28" fillId="2" borderId="3" xfId="0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2" fillId="2" borderId="1" xfId="0" applyFont="1" applyFill="1" applyBorder="1"/>
    <xf numFmtId="0" fontId="29" fillId="2" borderId="3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30" fillId="2" borderId="3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2" fontId="23" fillId="0" borderId="4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wrapText="1"/>
    </xf>
    <xf numFmtId="49" fontId="25" fillId="0" borderId="6" xfId="0" applyNumberFormat="1" applyFont="1" applyFill="1" applyBorder="1" applyAlignment="1">
      <alignment horizontal="center" wrapText="1"/>
    </xf>
    <xf numFmtId="1" fontId="25" fillId="2" borderId="4" xfId="0" applyNumberFormat="1" applyFont="1" applyFill="1" applyBorder="1" applyAlignment="1">
      <alignment horizontal="center" vertical="center" wrapText="1"/>
    </xf>
    <xf numFmtId="1" fontId="25" fillId="2" borderId="4" xfId="0" applyNumberFormat="1" applyFont="1" applyFill="1" applyBorder="1" applyAlignment="1">
      <alignment horizont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wrapText="1"/>
    </xf>
    <xf numFmtId="0" fontId="28" fillId="0" borderId="7" xfId="21" applyFont="1" applyFill="1" applyBorder="1" applyAlignment="1">
      <alignment horizontal="center" vertical="center" wrapText="1"/>
      <protection/>
    </xf>
    <xf numFmtId="0" fontId="28" fillId="2" borderId="7" xfId="21" applyFont="1" applyFill="1" applyBorder="1" applyAlignment="1">
      <alignment horizontal="center" vertical="center" wrapText="1"/>
      <protection/>
    </xf>
    <xf numFmtId="0" fontId="22" fillId="2" borderId="1" xfId="20" applyFont="1" applyFill="1" applyBorder="1" applyAlignment="1">
      <alignment horizontal="center" vertical="center" wrapText="1"/>
      <protection/>
    </xf>
    <xf numFmtId="0" fontId="28" fillId="2" borderId="8" xfId="21" applyFont="1" applyFill="1" applyBorder="1" applyAlignment="1">
      <alignment horizontal="center" vertical="center" wrapText="1"/>
      <protection/>
    </xf>
    <xf numFmtId="0" fontId="27" fillId="0" borderId="7" xfId="21" applyFont="1" applyFill="1" applyBorder="1" applyAlignment="1">
      <alignment horizontal="center" vertical="center" wrapText="1"/>
      <protection/>
    </xf>
    <xf numFmtId="0" fontId="25" fillId="0" borderId="4" xfId="0" applyFont="1" applyFill="1" applyBorder="1" applyAlignment="1">
      <alignment horizontal="center" vertical="center" wrapText="1"/>
    </xf>
    <xf numFmtId="0" fontId="27" fillId="0" borderId="9" xfId="21" applyFont="1" applyFill="1" applyBorder="1" applyAlignment="1">
      <alignment horizontal="center" vertical="center" wrapText="1"/>
      <protection/>
    </xf>
    <xf numFmtId="0" fontId="27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7" fillId="0" borderId="7" xfId="21" applyFont="1" applyFill="1" applyBorder="1" applyAlignment="1">
      <alignment horizontal="right" vertical="center" wrapText="1"/>
      <protection/>
    </xf>
    <xf numFmtId="2" fontId="27" fillId="0" borderId="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wrapText="1"/>
    </xf>
    <xf numFmtId="1" fontId="25" fillId="0" borderId="1" xfId="0" applyNumberFormat="1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0" fillId="0" borderId="7" xfId="22" applyFont="1" applyFill="1" applyBorder="1" applyAlignment="1">
      <alignment vertical="center" wrapText="1"/>
      <protection/>
    </xf>
    <xf numFmtId="0" fontId="27" fillId="0" borderId="7" xfId="22" applyFont="1" applyFill="1" applyBorder="1" applyAlignment="1">
      <alignment horizontal="center" vertical="center" wrapText="1"/>
      <protection/>
    </xf>
    <xf numFmtId="0" fontId="22" fillId="0" borderId="3" xfId="0" applyFont="1" applyFill="1" applyBorder="1" applyAlignment="1">
      <alignment horizontal="center" vertical="center" wrapText="1"/>
    </xf>
    <xf numFmtId="0" fontId="28" fillId="0" borderId="7" xfId="22" applyFont="1" applyFill="1" applyBorder="1" applyAlignment="1">
      <alignment vertical="center" wrapText="1"/>
      <protection/>
    </xf>
    <xf numFmtId="49" fontId="28" fillId="0" borderId="7" xfId="22" applyNumberFormat="1" applyFont="1" applyFill="1" applyBorder="1" applyAlignment="1">
      <alignment horizontal="center" vertical="center" wrapText="1"/>
      <protection/>
    </xf>
    <xf numFmtId="49" fontId="28" fillId="0" borderId="8" xfId="22" applyNumberFormat="1" applyFont="1" applyFill="1" applyBorder="1" applyAlignment="1">
      <alignment horizontal="center" vertical="center" wrapText="1"/>
      <protection/>
    </xf>
    <xf numFmtId="0" fontId="28" fillId="0" borderId="8" xfId="22" applyFont="1" applyFill="1" applyBorder="1" applyAlignment="1">
      <alignment vertical="center" wrapText="1"/>
      <protection/>
    </xf>
    <xf numFmtId="0" fontId="27" fillId="0" borderId="8" xfId="22" applyFont="1" applyFill="1" applyBorder="1" applyAlignment="1">
      <alignment horizontal="center" vertical="center" wrapText="1"/>
      <protection/>
    </xf>
    <xf numFmtId="49" fontId="28" fillId="0" borderId="1" xfId="22" applyNumberFormat="1" applyFont="1" applyFill="1" applyBorder="1" applyAlignment="1">
      <alignment horizontal="center" vertical="center" wrapText="1"/>
      <protection/>
    </xf>
    <xf numFmtId="0" fontId="28" fillId="0" borderId="1" xfId="22" applyFont="1" applyFill="1" applyBorder="1" applyAlignment="1">
      <alignment horizontal="center" vertical="top" wrapText="1"/>
      <protection/>
    </xf>
    <xf numFmtId="0" fontId="28" fillId="0" borderId="1" xfId="22" applyFont="1" applyFill="1" applyBorder="1" applyAlignment="1">
      <alignment horizontal="center" vertical="center" wrapText="1"/>
      <protection/>
    </xf>
    <xf numFmtId="1" fontId="27" fillId="0" borderId="1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1" xfId="22" applyFont="1" applyFill="1" applyBorder="1" applyAlignment="1">
      <alignment horizontal="center" vertical="center" wrapText="1"/>
      <protection/>
    </xf>
    <xf numFmtId="0" fontId="27" fillId="0" borderId="1" xfId="22" applyFont="1" applyFill="1" applyBorder="1" applyAlignment="1">
      <alignment horizontal="center" vertical="center" wrapText="1"/>
      <protection/>
    </xf>
    <xf numFmtId="0" fontId="26" fillId="2" borderId="1" xfId="0" applyFont="1" applyFill="1" applyBorder="1" applyAlignment="1">
      <alignment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1" fontId="23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0" borderId="7" xfId="22" applyFont="1" applyFill="1" applyBorder="1" applyAlignment="1">
      <alignment vertical="center" wrapText="1"/>
      <protection/>
    </xf>
    <xf numFmtId="0" fontId="27" fillId="0" borderId="7" xfId="22" applyFont="1" applyFill="1" applyBorder="1" applyAlignment="1">
      <alignment vertical="center" wrapText="1"/>
      <protection/>
    </xf>
    <xf numFmtId="0" fontId="3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vertical="center" wrapText="1"/>
    </xf>
    <xf numFmtId="0" fontId="33" fillId="0" borderId="9" xfId="21" applyFont="1" applyFill="1" applyBorder="1" applyAlignment="1">
      <alignment horizontal="center" vertical="center" wrapText="1"/>
      <protection/>
    </xf>
    <xf numFmtId="0" fontId="33" fillId="0" borderId="7" xfId="21" applyFont="1" applyFill="1" applyBorder="1" applyAlignment="1">
      <alignment horizontal="center" vertical="center" wrapText="1"/>
      <protection/>
    </xf>
    <xf numFmtId="0" fontId="35" fillId="0" borderId="7" xfId="21" applyFont="1" applyFill="1" applyBorder="1" applyAlignment="1">
      <alignment horizontal="center" vertical="center" wrapText="1"/>
      <protection/>
    </xf>
    <xf numFmtId="0" fontId="36" fillId="0" borderId="7" xfId="21" applyFont="1" applyFill="1" applyBorder="1" applyAlignment="1">
      <alignment horizontal="center" vertical="center" wrapText="1"/>
      <protection/>
    </xf>
    <xf numFmtId="1" fontId="23" fillId="0" borderId="4" xfId="0" applyNumberFormat="1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2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2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28" fillId="0" borderId="1" xfId="22" applyFont="1" applyFill="1" applyBorder="1" applyAlignment="1">
      <alignment vertical="center" wrapText="1"/>
      <protection/>
    </xf>
    <xf numFmtId="49" fontId="28" fillId="3" borderId="0" xfId="22" applyNumberFormat="1" applyFont="1" applyFill="1" applyBorder="1" applyAlignment="1">
      <alignment horizontal="center" vertical="center" wrapText="1"/>
      <protection/>
    </xf>
    <xf numFmtId="0" fontId="30" fillId="3" borderId="7" xfId="22" applyFont="1" applyFill="1" applyBorder="1" applyAlignment="1">
      <alignment vertical="center" wrapText="1"/>
      <protection/>
    </xf>
    <xf numFmtId="1" fontId="27" fillId="3" borderId="1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8" fillId="3" borderId="7" xfId="22" applyFont="1" applyFill="1" applyBorder="1" applyAlignment="1">
      <alignment vertical="center" wrapText="1"/>
      <protection/>
    </xf>
    <xf numFmtId="1" fontId="27" fillId="3" borderId="4" xfId="0" applyNumberFormat="1" applyFont="1" applyFill="1" applyBorder="1" applyAlignment="1">
      <alignment horizontal="center" vertical="center" wrapText="1"/>
    </xf>
    <xf numFmtId="0" fontId="28" fillId="3" borderId="8" xfId="22" applyFont="1" applyFill="1" applyBorder="1" applyAlignment="1">
      <alignment vertical="center" wrapText="1"/>
      <protection/>
    </xf>
    <xf numFmtId="0" fontId="28" fillId="3" borderId="14" xfId="22" applyFont="1" applyFill="1" applyBorder="1" applyAlignment="1">
      <alignment vertical="center" wrapText="1"/>
      <protection/>
    </xf>
    <xf numFmtId="49" fontId="22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7" fillId="3" borderId="4" xfId="0" applyNumberFormat="1" applyFont="1" applyFill="1" applyBorder="1" applyAlignment="1">
      <alignment horizontal="center" vertical="center" wrapText="1"/>
    </xf>
    <xf numFmtId="0" fontId="28" fillId="0" borderId="7" xfId="21" applyFont="1" applyFill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35" fillId="0" borderId="8" xfId="21" applyFont="1" applyFill="1" applyBorder="1" applyAlignment="1">
      <alignment horizontal="center" vertical="center" wrapText="1"/>
      <protection/>
    </xf>
    <xf numFmtId="0" fontId="35" fillId="0" borderId="9" xfId="21" applyFont="1" applyFill="1" applyBorder="1" applyAlignment="1">
      <alignment horizontal="center" vertical="center" wrapText="1"/>
      <protection/>
    </xf>
    <xf numFmtId="0" fontId="28" fillId="0" borderId="8" xfId="0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7" fillId="0" borderId="16" xfId="21" applyFont="1" applyFill="1" applyBorder="1" applyAlignment="1">
      <alignment horizontal="center" vertical="center" wrapText="1"/>
      <protection/>
    </xf>
    <xf numFmtId="0" fontId="27" fillId="0" borderId="17" xfId="21" applyFont="1" applyFill="1" applyBorder="1" applyAlignment="1">
      <alignment horizontal="center" vertical="center" wrapText="1"/>
      <protection/>
    </xf>
    <xf numFmtId="0" fontId="27" fillId="0" borderId="18" xfId="21" applyFont="1" applyFill="1" applyBorder="1" applyAlignment="1">
      <alignment horizontal="center" vertical="center" wrapText="1"/>
      <protection/>
    </xf>
    <xf numFmtId="0" fontId="22" fillId="0" borderId="1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0" fontId="27" fillId="0" borderId="20" xfId="21" applyFont="1" applyFill="1" applyBorder="1" applyAlignment="1">
      <alignment vertical="center" wrapText="1"/>
      <protection/>
    </xf>
    <xf numFmtId="0" fontId="27" fillId="0" borderId="21" xfId="21" applyFont="1" applyFill="1" applyBorder="1" applyAlignment="1">
      <alignment vertical="center" wrapText="1"/>
      <protection/>
    </xf>
    <xf numFmtId="0" fontId="27" fillId="0" borderId="22" xfId="21" applyFont="1" applyFill="1" applyBorder="1" applyAlignment="1">
      <alignment vertical="center" wrapText="1"/>
      <protection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49" fontId="27" fillId="0" borderId="4" xfId="0" applyNumberFormat="1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wrapText="1"/>
    </xf>
    <xf numFmtId="0" fontId="35" fillId="0" borderId="15" xfId="21" applyFont="1" applyFill="1" applyBorder="1" applyAlignment="1">
      <alignment horizontal="center" vertical="center" wrapText="1"/>
      <protection/>
    </xf>
    <xf numFmtId="49" fontId="28" fillId="0" borderId="8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21" applyFont="1" applyFill="1" applyBorder="1" applyAlignment="1">
      <alignment horizontal="center" vertical="center" wrapText="1"/>
      <protection/>
    </xf>
    <xf numFmtId="0" fontId="27" fillId="0" borderId="1" xfId="0" applyFont="1" applyFill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32" fillId="0" borderId="9" xfId="21" applyFont="1" applyFill="1" applyBorder="1" applyAlignment="1">
      <alignment horizontal="center" vertical="center" wrapText="1"/>
      <protection/>
    </xf>
    <xf numFmtId="0" fontId="32" fillId="0" borderId="7" xfId="21" applyFont="1" applyFill="1" applyBorder="1" applyAlignment="1">
      <alignment horizontal="center" vertical="center" wrapText="1"/>
      <protection/>
    </xf>
    <xf numFmtId="0" fontId="30" fillId="0" borderId="8" xfId="21" applyFont="1" applyFill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justify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7" fillId="0" borderId="3" xfId="21" applyFont="1" applyFill="1" applyBorder="1" applyAlignment="1">
      <alignment horizontal="center" vertical="center" wrapText="1"/>
      <protection/>
    </xf>
    <xf numFmtId="0" fontId="27" fillId="0" borderId="5" xfId="21" applyFont="1" applyFill="1" applyBorder="1" applyAlignment="1">
      <alignment horizontal="center" vertical="center" wrapText="1"/>
      <protection/>
    </xf>
    <xf numFmtId="0" fontId="27" fillId="0" borderId="4" xfId="21" applyFont="1" applyFill="1" applyBorder="1" applyAlignment="1">
      <alignment horizontal="center" vertical="center" wrapText="1"/>
      <protection/>
    </xf>
    <xf numFmtId="0" fontId="22" fillId="0" borderId="3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8" fillId="0" borderId="4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/>
    </xf>
    <xf numFmtId="49" fontId="22" fillId="0" borderId="5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49" fontId="27" fillId="0" borderId="3" xfId="0" applyNumberFormat="1" applyFont="1" applyFill="1" applyBorder="1" applyAlignment="1">
      <alignment horizontal="center" wrapText="1"/>
    </xf>
    <xf numFmtId="49" fontId="27" fillId="0" borderId="5" xfId="0" applyNumberFormat="1" applyFont="1" applyFill="1" applyBorder="1" applyAlignment="1">
      <alignment horizontal="center" wrapText="1"/>
    </xf>
    <xf numFmtId="49" fontId="23" fillId="0" borderId="5" xfId="0" applyNumberFormat="1" applyFont="1" applyFill="1" applyBorder="1" applyAlignment="1">
      <alignment horizontal="center" wrapText="1"/>
    </xf>
    <xf numFmtId="49" fontId="23" fillId="0" borderId="4" xfId="0" applyNumberFormat="1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wrapText="1"/>
    </xf>
    <xf numFmtId="49" fontId="25" fillId="0" borderId="4" xfId="0" applyNumberFormat="1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8" fillId="0" borderId="7" xfId="22" applyNumberFormat="1" applyFont="1" applyFill="1" applyBorder="1" applyAlignment="1">
      <alignment horizontal="center" vertical="center" wrapText="1"/>
      <protection/>
    </xf>
    <xf numFmtId="49" fontId="28" fillId="0" borderId="8" xfId="22" applyNumberFormat="1" applyFont="1" applyFill="1" applyBorder="1" applyAlignment="1">
      <alignment horizontal="center" vertical="center" wrapText="1"/>
      <protection/>
    </xf>
    <xf numFmtId="0" fontId="28" fillId="0" borderId="7" xfId="22" applyFont="1" applyFill="1" applyBorder="1" applyAlignment="1">
      <alignment horizontal="center" vertical="center" wrapText="1"/>
      <protection/>
    </xf>
    <xf numFmtId="0" fontId="28" fillId="0" borderId="8" xfId="22" applyFont="1" applyFill="1" applyBorder="1" applyAlignment="1">
      <alignment horizontal="center" vertical="center" wrapText="1"/>
      <protection/>
    </xf>
    <xf numFmtId="0" fontId="28" fillId="0" borderId="8" xfId="22" applyFont="1" applyFill="1" applyBorder="1" applyAlignment="1">
      <alignment horizontal="left" vertical="center" wrapText="1"/>
      <protection/>
    </xf>
    <xf numFmtId="0" fontId="28" fillId="0" borderId="15" xfId="22" applyFont="1" applyFill="1" applyBorder="1" applyAlignment="1">
      <alignment horizontal="left" vertical="center" wrapText="1"/>
      <protection/>
    </xf>
    <xf numFmtId="0" fontId="28" fillId="0" borderId="9" xfId="22" applyFont="1" applyFill="1" applyBorder="1" applyAlignment="1">
      <alignment horizontal="left" vertical="center" wrapText="1"/>
      <protection/>
    </xf>
    <xf numFmtId="49" fontId="22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wrapText="1"/>
    </xf>
    <xf numFmtId="49" fontId="22" fillId="0" borderId="5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0" fontId="28" fillId="0" borderId="8" xfId="22" applyFont="1" applyFill="1" applyBorder="1" applyAlignment="1">
      <alignment horizontal="left" vertical="top" wrapText="1"/>
      <protection/>
    </xf>
    <xf numFmtId="0" fontId="28" fillId="0" borderId="15" xfId="22" applyFont="1" applyFill="1" applyBorder="1" applyAlignment="1">
      <alignment horizontal="left" vertical="top" wrapText="1"/>
      <protection/>
    </xf>
    <xf numFmtId="0" fontId="28" fillId="0" borderId="9" xfId="22" applyFont="1" applyFill="1" applyBorder="1" applyAlignment="1">
      <alignment horizontal="left" vertical="top" wrapText="1"/>
      <protection/>
    </xf>
    <xf numFmtId="0" fontId="28" fillId="0" borderId="8" xfId="22" applyFont="1" applyFill="1" applyBorder="1" applyAlignment="1">
      <alignment horizontal="center" vertical="top" wrapText="1"/>
      <protection/>
    </xf>
    <xf numFmtId="0" fontId="28" fillId="0" borderId="15" xfId="22" applyFont="1" applyFill="1" applyBorder="1" applyAlignment="1">
      <alignment horizontal="center" vertical="top" wrapText="1"/>
      <protection/>
    </xf>
    <xf numFmtId="49" fontId="25" fillId="0" borderId="3" xfId="0" applyNumberFormat="1" applyFont="1" applyFill="1" applyBorder="1" applyAlignment="1">
      <alignment horizont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0" fontId="28" fillId="0" borderId="3" xfId="21" applyFont="1" applyFill="1" applyBorder="1" applyAlignment="1">
      <alignment horizontal="center" vertical="center" wrapText="1"/>
      <protection/>
    </xf>
    <xf numFmtId="0" fontId="29" fillId="0" borderId="4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 wrapText="1"/>
    </xf>
    <xf numFmtId="0" fontId="27" fillId="0" borderId="23" xfId="21" applyFont="1" applyFill="1" applyBorder="1" applyAlignment="1">
      <alignment horizontal="center" vertical="center" wrapText="1"/>
      <protection/>
    </xf>
    <xf numFmtId="0" fontId="27" fillId="0" borderId="24" xfId="21" applyFont="1" applyFill="1" applyBorder="1" applyAlignment="1">
      <alignment horizontal="center" vertical="center" wrapText="1"/>
      <protection/>
    </xf>
    <xf numFmtId="0" fontId="28" fillId="0" borderId="8" xfId="21" applyFont="1" applyFill="1" applyBorder="1" applyAlignment="1">
      <alignment vertical="center" wrapText="1"/>
      <protection/>
    </xf>
    <xf numFmtId="0" fontId="28" fillId="0" borderId="15" xfId="21" applyFont="1" applyFill="1" applyBorder="1" applyAlignment="1">
      <alignment vertical="center" wrapText="1"/>
      <protection/>
    </xf>
    <xf numFmtId="0" fontId="28" fillId="0" borderId="7" xfId="21" applyFont="1" applyFill="1" applyBorder="1" applyAlignment="1">
      <alignment horizontal="center" vertical="center" wrapText="1"/>
      <protection/>
    </xf>
    <xf numFmtId="0" fontId="27" fillId="0" borderId="7" xfId="21" applyFont="1" applyFill="1" applyBorder="1" applyAlignment="1">
      <alignment horizontal="center" vertical="center" wrapText="1"/>
      <protection/>
    </xf>
    <xf numFmtId="0" fontId="30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0" borderId="7" xfId="21" applyFont="1" applyFill="1" applyBorder="1" applyAlignment="1">
      <alignment horizontal="center" vertical="top" wrapText="1"/>
      <protection/>
    </xf>
    <xf numFmtId="0" fontId="27" fillId="0" borderId="1" xfId="21" applyFont="1" applyFill="1" applyBorder="1" applyAlignment="1">
      <alignment horizontal="left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28" fillId="0" borderId="9" xfId="21" applyFont="1" applyFill="1" applyBorder="1" applyAlignment="1">
      <alignment vertical="center" wrapText="1"/>
      <protection/>
    </xf>
    <xf numFmtId="0" fontId="28" fillId="0" borderId="7" xfId="21" applyFont="1" applyFill="1" applyBorder="1" applyAlignment="1">
      <alignment vertical="center" wrapText="1"/>
      <protection/>
    </xf>
    <xf numFmtId="0" fontId="28" fillId="0" borderId="15" xfId="21" applyFont="1" applyFill="1" applyBorder="1" applyAlignment="1">
      <alignment horizontal="center" vertical="center" wrapText="1"/>
      <protection/>
    </xf>
    <xf numFmtId="0" fontId="28" fillId="0" borderId="8" xfId="21" applyFont="1" applyFill="1" applyBorder="1" applyAlignment="1">
      <alignment horizontal="center" vertical="center" wrapText="1"/>
      <protection/>
    </xf>
    <xf numFmtId="0" fontId="22" fillId="0" borderId="3" xfId="20" applyFont="1" applyBorder="1" applyAlignment="1">
      <alignment horizontal="left" vertical="top" wrapText="1"/>
      <protection/>
    </xf>
    <xf numFmtId="0" fontId="29" fillId="0" borderId="5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31" fillId="0" borderId="7" xfId="21" applyFont="1" applyFill="1" applyBorder="1" applyAlignment="1">
      <alignment horizontal="center" vertical="top" wrapText="1"/>
      <protection/>
    </xf>
    <xf numFmtId="0" fontId="28" fillId="0" borderId="8" xfId="21" applyFont="1" applyFill="1" applyBorder="1" applyAlignment="1">
      <alignment horizontal="left" vertical="center" wrapText="1"/>
      <protection/>
    </xf>
    <xf numFmtId="0" fontId="28" fillId="0" borderId="15" xfId="21" applyFont="1" applyFill="1" applyBorder="1" applyAlignment="1">
      <alignment horizontal="left" vertical="center" wrapText="1"/>
      <protection/>
    </xf>
    <xf numFmtId="0" fontId="28" fillId="0" borderId="9" xfId="21" applyFont="1" applyFill="1" applyBorder="1" applyAlignment="1">
      <alignment horizontal="left" vertical="center" wrapText="1"/>
      <protection/>
    </xf>
    <xf numFmtId="49" fontId="23" fillId="0" borderId="0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top" wrapText="1"/>
    </xf>
    <xf numFmtId="0" fontId="22" fillId="0" borderId="3" xfId="20" applyFont="1" applyFill="1" applyBorder="1" applyAlignment="1">
      <alignment horizontal="left" vertical="top" wrapText="1"/>
      <protection/>
    </xf>
    <xf numFmtId="0" fontId="29" fillId="0" borderId="5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49" fontId="28" fillId="2" borderId="3" xfId="0" applyNumberFormat="1" applyFont="1" applyFill="1" applyBorder="1" applyAlignment="1">
      <alignment horizontal="center" wrapText="1"/>
    </xf>
    <xf numFmtId="49" fontId="28" fillId="2" borderId="5" xfId="0" applyNumberFormat="1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center" wrapText="1"/>
    </xf>
    <xf numFmtId="49" fontId="30" fillId="2" borderId="3" xfId="0" applyNumberFormat="1" applyFont="1" applyFill="1" applyBorder="1" applyAlignment="1">
      <alignment horizontal="center" wrapText="1"/>
    </xf>
    <xf numFmtId="49" fontId="30" fillId="2" borderId="5" xfId="0" applyNumberFormat="1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top" wrapText="1"/>
    </xf>
    <xf numFmtId="49" fontId="28" fillId="2" borderId="3" xfId="0" applyNumberFormat="1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/>
    </xf>
    <xf numFmtId="49" fontId="28" fillId="2" borderId="4" xfId="0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/>
    </xf>
    <xf numFmtId="0" fontId="29" fillId="0" borderId="4" xfId="0" applyFont="1" applyBorder="1" applyAlignment="1">
      <alignment horizontal="left" vertical="top"/>
    </xf>
    <xf numFmtId="0" fontId="28" fillId="0" borderId="3" xfId="0" applyFont="1" applyFill="1" applyBorder="1" applyAlignment="1">
      <alignment vertical="top" wrapText="1"/>
    </xf>
    <xf numFmtId="0" fontId="28" fillId="0" borderId="5" xfId="0" applyFont="1" applyFill="1" applyBorder="1" applyAlignment="1">
      <alignment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8" fillId="0" borderId="3" xfId="21" applyFont="1" applyFill="1" applyBorder="1" applyAlignment="1">
      <alignment horizontal="left" vertical="center" wrapText="1"/>
      <protection/>
    </xf>
    <xf numFmtId="0" fontId="29" fillId="0" borderId="5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8" fillId="2" borderId="26" xfId="0" applyFont="1" applyFill="1" applyBorder="1" applyAlignment="1">
      <alignment horizontal="center" vertical="top" wrapText="1"/>
    </xf>
    <xf numFmtId="0" fontId="28" fillId="2" borderId="2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49" fontId="28" fillId="2" borderId="2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28" fillId="0" borderId="20" xfId="21" applyFont="1" applyFill="1" applyBorder="1" applyAlignment="1">
      <alignment vertical="center" wrapText="1"/>
      <protection/>
    </xf>
    <xf numFmtId="0" fontId="28" fillId="0" borderId="21" xfId="21" applyFont="1" applyFill="1" applyBorder="1" applyAlignment="1">
      <alignment vertical="center" wrapText="1"/>
      <protection/>
    </xf>
    <xf numFmtId="0" fontId="28" fillId="0" borderId="22" xfId="21" applyFont="1" applyFill="1" applyBorder="1" applyAlignment="1">
      <alignment vertical="center" wrapText="1"/>
      <protection/>
    </xf>
    <xf numFmtId="0" fontId="28" fillId="0" borderId="16" xfId="21" applyFont="1" applyFill="1" applyBorder="1" applyAlignment="1">
      <alignment horizontal="center" vertical="center" wrapText="1"/>
      <protection/>
    </xf>
    <xf numFmtId="0" fontId="28" fillId="0" borderId="17" xfId="21" applyFont="1" applyFill="1" applyBorder="1" applyAlignment="1">
      <alignment horizontal="center" vertical="center" wrapText="1"/>
      <protection/>
    </xf>
    <xf numFmtId="0" fontId="28" fillId="0" borderId="18" xfId="21" applyFont="1" applyFill="1" applyBorder="1" applyAlignment="1">
      <alignment horizontal="center" vertical="center" wrapText="1"/>
      <protection/>
    </xf>
    <xf numFmtId="0" fontId="28" fillId="0" borderId="28" xfId="21" applyFont="1" applyFill="1" applyBorder="1" applyAlignment="1">
      <alignment vertical="center" wrapText="1"/>
      <protection/>
    </xf>
    <xf numFmtId="0" fontId="38" fillId="0" borderId="1" xfId="0" applyFont="1" applyBorder="1" applyAlignment="1">
      <alignment horizontal="center" vertical="center" wrapText="1"/>
    </xf>
    <xf numFmtId="0" fontId="32" fillId="0" borderId="15" xfId="21" applyFont="1" applyFill="1" applyBorder="1" applyAlignment="1">
      <alignment horizontal="center" vertical="center" wrapText="1"/>
      <protection/>
    </xf>
    <xf numFmtId="0" fontId="34" fillId="0" borderId="15" xfId="0" applyFont="1" applyFill="1" applyBorder="1" applyAlignment="1">
      <alignment/>
    </xf>
    <xf numFmtId="0" fontId="34" fillId="0" borderId="9" xfId="0" applyFont="1" applyFill="1" applyBorder="1" applyAlignment="1">
      <alignment/>
    </xf>
    <xf numFmtId="49" fontId="30" fillId="0" borderId="8" xfId="21" applyNumberFormat="1" applyFont="1" applyFill="1" applyBorder="1" applyAlignment="1">
      <alignment horizontal="center" vertical="center" wrapText="1"/>
      <protection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wrapText="1"/>
    </xf>
    <xf numFmtId="49" fontId="28" fillId="0" borderId="29" xfId="22" applyNumberFormat="1" applyFont="1" applyFill="1" applyBorder="1" applyAlignment="1">
      <alignment horizontal="center" vertical="center" wrapText="1"/>
      <protection/>
    </xf>
    <xf numFmtId="49" fontId="28" fillId="0" borderId="0" xfId="22" applyNumberFormat="1" applyFont="1" applyFill="1" applyBorder="1" applyAlignment="1">
      <alignment horizontal="center" vertical="center" wrapText="1"/>
      <protection/>
    </xf>
    <xf numFmtId="49" fontId="22" fillId="0" borderId="5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 vertical="center"/>
    </xf>
    <xf numFmtId="0" fontId="28" fillId="0" borderId="30" xfId="22" applyFont="1" applyFill="1" applyBorder="1" applyAlignment="1">
      <alignment horizontal="left" vertical="center" wrapText="1"/>
      <protection/>
    </xf>
    <xf numFmtId="0" fontId="28" fillId="0" borderId="31" xfId="22" applyFont="1" applyFill="1" applyBorder="1" applyAlignment="1">
      <alignment horizontal="center" vertical="center" wrapText="1"/>
      <protection/>
    </xf>
    <xf numFmtId="0" fontId="28" fillId="0" borderId="32" xfId="22" applyFont="1" applyFill="1" applyBorder="1" applyAlignment="1">
      <alignment horizontal="center" vertical="center" wrapText="1"/>
      <protection/>
    </xf>
    <xf numFmtId="0" fontId="28" fillId="0" borderId="33" xfId="22" applyFont="1" applyFill="1" applyBorder="1" applyAlignment="1">
      <alignment horizontal="center" vertical="center" wrapText="1"/>
      <protection/>
    </xf>
    <xf numFmtId="0" fontId="28" fillId="0" borderId="5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8" fillId="3" borderId="25" xfId="22" applyFont="1" applyFill="1" applyBorder="1" applyAlignment="1">
      <alignment horizontal="center" vertical="center" wrapText="1"/>
      <protection/>
    </xf>
    <xf numFmtId="0" fontId="28" fillId="3" borderId="21" xfId="22" applyFont="1" applyFill="1" applyBorder="1" applyAlignment="1">
      <alignment horizontal="center" vertical="center" wrapText="1"/>
      <protection/>
    </xf>
    <xf numFmtId="0" fontId="28" fillId="3" borderId="22" xfId="22" applyFont="1" applyFill="1" applyBorder="1" applyAlignment="1">
      <alignment horizontal="center" vertical="center" wrapText="1"/>
      <protection/>
    </xf>
    <xf numFmtId="0" fontId="28" fillId="3" borderId="3" xfId="22" applyFont="1" applyFill="1" applyBorder="1" applyAlignment="1">
      <alignment horizontal="center" vertical="top" wrapText="1"/>
      <protection/>
    </xf>
    <xf numFmtId="0" fontId="28" fillId="3" borderId="5" xfId="22" applyFont="1" applyFill="1" applyBorder="1" applyAlignment="1">
      <alignment horizontal="center" vertical="top" wrapText="1"/>
      <protection/>
    </xf>
    <xf numFmtId="0" fontId="28" fillId="3" borderId="4" xfId="22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wrapText="1"/>
    </xf>
    <xf numFmtId="0" fontId="22" fillId="0" borderId="3" xfId="0" applyFont="1" applyFill="1" applyBorder="1" applyAlignment="1">
      <alignment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49" fontId="2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9" fillId="0" borderId="19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8" fillId="0" borderId="19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" xfId="21"/>
    <cellStyle name="Excel Built-in Normal 1" xfId="22"/>
    <cellStyle name="Финансовый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5"/>
  <sheetViews>
    <sheetView tabSelected="1" view="pageBreakPreview" zoomScaleSheetLayoutView="100" workbookViewId="0" topLeftCell="A1">
      <pane ySplit="9" topLeftCell="A951" activePane="bottomLeft" state="frozen"/>
      <selection pane="bottomLeft" activeCell="A303" sqref="A303:A305"/>
    </sheetView>
  </sheetViews>
  <sheetFormatPr defaultColWidth="9.140625" defaultRowHeight="15"/>
  <cols>
    <col min="1" max="1" width="7.57421875" style="6" customWidth="1"/>
    <col min="2" max="2" width="41.8515625" style="6" customWidth="1"/>
    <col min="3" max="3" width="37.00390625" style="6" customWidth="1"/>
    <col min="4" max="4" width="13.8515625" style="6" customWidth="1"/>
    <col min="5" max="5" width="17.8515625" style="9" customWidth="1"/>
    <col min="6" max="6" width="15.00390625" style="9" customWidth="1"/>
    <col min="7" max="7" width="15.421875" style="9" customWidth="1"/>
    <col min="8" max="8" width="16.57421875" style="9" customWidth="1"/>
    <col min="9" max="9" width="14.8515625" style="9" customWidth="1"/>
    <col min="10" max="10" width="16.28125" style="9" customWidth="1"/>
    <col min="11" max="12" width="15.421875" style="9" customWidth="1"/>
    <col min="13" max="13" width="21.140625" style="9" customWidth="1"/>
    <col min="14" max="16384" width="9.140625" style="6" customWidth="1"/>
  </cols>
  <sheetData>
    <row r="1" spans="1:13" ht="18.75" customHeight="1">
      <c r="A1" s="77"/>
      <c r="B1" s="77"/>
      <c r="C1" s="77"/>
      <c r="D1" s="77"/>
      <c r="E1" s="78"/>
      <c r="F1" s="78"/>
      <c r="G1" s="78"/>
      <c r="H1" s="78"/>
      <c r="I1" s="78"/>
      <c r="J1" s="79"/>
      <c r="K1" s="79"/>
      <c r="L1" s="79"/>
      <c r="M1" s="79" t="s">
        <v>36</v>
      </c>
    </row>
    <row r="2" spans="1:13" ht="15.75" customHeight="1">
      <c r="A2" s="77"/>
      <c r="B2" s="77"/>
      <c r="C2" s="77"/>
      <c r="D2" s="77"/>
      <c r="E2" s="78"/>
      <c r="F2" s="78"/>
      <c r="G2" s="78"/>
      <c r="H2" s="78"/>
      <c r="I2" s="78"/>
      <c r="J2" s="79"/>
      <c r="K2" s="79"/>
      <c r="L2" s="79"/>
      <c r="M2" s="79"/>
    </row>
    <row r="3" spans="1:13" ht="48.75" customHeight="1">
      <c r="A3" s="457" t="s">
        <v>1053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1:13" ht="20.25">
      <c r="A4" s="77"/>
      <c r="B4" s="77"/>
      <c r="C4" s="77"/>
      <c r="D4" s="77"/>
      <c r="E4" s="78"/>
      <c r="F4" s="78"/>
      <c r="G4" s="78"/>
      <c r="H4" s="78"/>
      <c r="I4" s="78"/>
      <c r="J4" s="78"/>
      <c r="K4" s="78"/>
      <c r="L4" s="78"/>
      <c r="M4" s="78"/>
    </row>
    <row r="5" spans="1:13" ht="29.25" customHeight="1">
      <c r="A5" s="259" t="s">
        <v>0</v>
      </c>
      <c r="B5" s="259" t="s">
        <v>17</v>
      </c>
      <c r="C5" s="259" t="s">
        <v>13</v>
      </c>
      <c r="D5" s="458" t="s">
        <v>16</v>
      </c>
      <c r="E5" s="259" t="s">
        <v>11</v>
      </c>
      <c r="F5" s="259"/>
      <c r="G5" s="259"/>
      <c r="H5" s="259"/>
      <c r="I5" s="259"/>
      <c r="J5" s="259"/>
      <c r="K5" s="259"/>
      <c r="L5" s="259"/>
      <c r="M5" s="271" t="s">
        <v>18</v>
      </c>
    </row>
    <row r="6" spans="1:13" ht="22.5" customHeight="1">
      <c r="A6" s="259"/>
      <c r="B6" s="259"/>
      <c r="C6" s="259"/>
      <c r="D6" s="458"/>
      <c r="E6" s="259" t="s">
        <v>1</v>
      </c>
      <c r="F6" s="259"/>
      <c r="G6" s="259" t="s">
        <v>14</v>
      </c>
      <c r="H6" s="259"/>
      <c r="I6" s="259"/>
      <c r="J6" s="259"/>
      <c r="K6" s="259"/>
      <c r="L6" s="259"/>
      <c r="M6" s="271"/>
    </row>
    <row r="7" spans="1:13" ht="39.75" customHeight="1">
      <c r="A7" s="259"/>
      <c r="B7" s="259"/>
      <c r="C7" s="259"/>
      <c r="D7" s="458"/>
      <c r="E7" s="259"/>
      <c r="F7" s="259"/>
      <c r="G7" s="259" t="s">
        <v>2</v>
      </c>
      <c r="H7" s="259"/>
      <c r="I7" s="259" t="s">
        <v>3</v>
      </c>
      <c r="J7" s="259"/>
      <c r="K7" s="259" t="s">
        <v>6</v>
      </c>
      <c r="L7" s="259"/>
      <c r="M7" s="271"/>
    </row>
    <row r="8" spans="1:13" ht="20.25">
      <c r="A8" s="259"/>
      <c r="B8" s="259"/>
      <c r="C8" s="259"/>
      <c r="D8" s="458"/>
      <c r="E8" s="82" t="s">
        <v>4</v>
      </c>
      <c r="F8" s="82" t="s">
        <v>5</v>
      </c>
      <c r="G8" s="82" t="s">
        <v>4</v>
      </c>
      <c r="H8" s="82" t="s">
        <v>5</v>
      </c>
      <c r="I8" s="82" t="s">
        <v>4</v>
      </c>
      <c r="J8" s="82" t="s">
        <v>5</v>
      </c>
      <c r="K8" s="82" t="s">
        <v>4</v>
      </c>
      <c r="L8" s="82" t="s">
        <v>5</v>
      </c>
      <c r="M8" s="271"/>
    </row>
    <row r="9" spans="1:13" ht="34.5" customHeight="1">
      <c r="A9" s="80">
        <v>1</v>
      </c>
      <c r="B9" s="80">
        <v>2</v>
      </c>
      <c r="C9" s="80">
        <v>3</v>
      </c>
      <c r="D9" s="81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</row>
    <row r="10" spans="1:13" s="29" customFormat="1" ht="20.25">
      <c r="A10" s="459" t="s">
        <v>7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</row>
    <row r="11" spans="1:13" ht="20.25">
      <c r="A11" s="82"/>
      <c r="B11" s="82"/>
      <c r="C11" s="82"/>
      <c r="D11" s="83" t="s">
        <v>919</v>
      </c>
      <c r="E11" s="84">
        <f>G11+I11+K11</f>
        <v>126535.791</v>
      </c>
      <c r="F11" s="84">
        <f>H11+J11+L11</f>
        <v>5585.780000000001</v>
      </c>
      <c r="G11" s="84">
        <f>G12+G13</f>
        <v>120966.401</v>
      </c>
      <c r="H11" s="84">
        <f aca="true" t="shared" si="0" ref="H11:L11">H12+H13</f>
        <v>86.39</v>
      </c>
      <c r="I11" s="84">
        <f t="shared" si="0"/>
        <v>140</v>
      </c>
      <c r="J11" s="84">
        <f t="shared" si="0"/>
        <v>70</v>
      </c>
      <c r="K11" s="84">
        <f t="shared" si="0"/>
        <v>5429.39</v>
      </c>
      <c r="L11" s="84">
        <f t="shared" si="0"/>
        <v>5429.39</v>
      </c>
      <c r="M11" s="82"/>
    </row>
    <row r="12" spans="1:13" ht="20.25">
      <c r="A12" s="82"/>
      <c r="B12" s="82"/>
      <c r="C12" s="82"/>
      <c r="D12" s="83" t="s">
        <v>920</v>
      </c>
      <c r="E12" s="84">
        <f>SUM(E15+E43+E49+E53+E58+E61)</f>
        <v>23201.09</v>
      </c>
      <c r="F12" s="84">
        <f aca="true" t="shared" si="1" ref="F12:L12">SUM(F15+F43+F49+F53+F58+F61)</f>
        <v>5585.780000000001</v>
      </c>
      <c r="G12" s="84">
        <f t="shared" si="1"/>
        <v>17701.7</v>
      </c>
      <c r="H12" s="84">
        <f t="shared" si="1"/>
        <v>86.39</v>
      </c>
      <c r="I12" s="84">
        <f t="shared" si="1"/>
        <v>70</v>
      </c>
      <c r="J12" s="84">
        <f t="shared" si="1"/>
        <v>70</v>
      </c>
      <c r="K12" s="84">
        <f t="shared" si="1"/>
        <v>5429.39</v>
      </c>
      <c r="L12" s="84">
        <f t="shared" si="1"/>
        <v>5429.39</v>
      </c>
      <c r="M12" s="82"/>
    </row>
    <row r="13" spans="1:13" ht="20.25">
      <c r="A13" s="82"/>
      <c r="B13" s="82"/>
      <c r="C13" s="82"/>
      <c r="D13" s="83" t="s">
        <v>921</v>
      </c>
      <c r="E13" s="84">
        <f>SUM(E16+E44+E50+E54+E59+E62)</f>
        <v>103334.701</v>
      </c>
      <c r="F13" s="84">
        <f aca="true" t="shared" si="2" ref="F13:L13">SUM(F16+F44+F50+F54+F59+F62)</f>
        <v>0</v>
      </c>
      <c r="G13" s="84">
        <f t="shared" si="2"/>
        <v>103264.701</v>
      </c>
      <c r="H13" s="84">
        <f t="shared" si="2"/>
        <v>0</v>
      </c>
      <c r="I13" s="84">
        <f t="shared" si="2"/>
        <v>70</v>
      </c>
      <c r="J13" s="84">
        <f t="shared" si="2"/>
        <v>0</v>
      </c>
      <c r="K13" s="84">
        <f t="shared" si="2"/>
        <v>0</v>
      </c>
      <c r="L13" s="84">
        <f t="shared" si="2"/>
        <v>0</v>
      </c>
      <c r="M13" s="82"/>
    </row>
    <row r="14" spans="1:13" s="27" customFormat="1" ht="20.25">
      <c r="A14" s="276" t="s">
        <v>40</v>
      </c>
      <c r="B14" s="259" t="s">
        <v>287</v>
      </c>
      <c r="C14" s="283"/>
      <c r="D14" s="85" t="s">
        <v>19</v>
      </c>
      <c r="E14" s="86">
        <f aca="true" t="shared" si="3" ref="E14:E15">G14+K14</f>
        <v>98332.481</v>
      </c>
      <c r="F14" s="86">
        <f aca="true" t="shared" si="4" ref="F14:F15">H14+L14</f>
        <v>5515.780000000001</v>
      </c>
      <c r="G14" s="238">
        <f>G15+G16</f>
        <v>92903.091</v>
      </c>
      <c r="H14" s="86">
        <f>H15+H16</f>
        <v>86.39</v>
      </c>
      <c r="I14" s="86"/>
      <c r="J14" s="86"/>
      <c r="K14" s="86">
        <f aca="true" t="shared" si="5" ref="K14:L14">K15+K16</f>
        <v>5429.39</v>
      </c>
      <c r="L14" s="86">
        <f t="shared" si="5"/>
        <v>5429.39</v>
      </c>
      <c r="M14" s="271"/>
    </row>
    <row r="15" spans="1:13" ht="20.25">
      <c r="A15" s="324"/>
      <c r="B15" s="259"/>
      <c r="C15" s="283"/>
      <c r="D15" s="87" t="s">
        <v>15</v>
      </c>
      <c r="E15" s="88">
        <f t="shared" si="3"/>
        <v>5515.780000000001</v>
      </c>
      <c r="F15" s="88">
        <f t="shared" si="4"/>
        <v>5515.780000000001</v>
      </c>
      <c r="G15" s="88">
        <f>G17+G18</f>
        <v>86.39</v>
      </c>
      <c r="H15" s="88">
        <f>H17+H18</f>
        <v>86.39</v>
      </c>
      <c r="I15" s="88"/>
      <c r="J15" s="88"/>
      <c r="K15" s="88">
        <f>K19+K20+K21+K22+K23+K24+K25+K26+K27</f>
        <v>5429.39</v>
      </c>
      <c r="L15" s="88">
        <f>L19+L20+L21+L22+L23+L24+L25+L26+L27</f>
        <v>5429.39</v>
      </c>
      <c r="M15" s="271"/>
    </row>
    <row r="16" spans="1:13" ht="20.25">
      <c r="A16" s="324"/>
      <c r="B16" s="259"/>
      <c r="C16" s="283"/>
      <c r="D16" s="87" t="s">
        <v>12</v>
      </c>
      <c r="E16" s="88">
        <f>G16+K16</f>
        <v>92816.701</v>
      </c>
      <c r="F16" s="88">
        <f>H16+L16</f>
        <v>0</v>
      </c>
      <c r="G16" s="88">
        <f>G28+G29+G30+G31+G32+G33+G34+G35+G36+G37+G38+G39+G40+G41</f>
        <v>92816.701</v>
      </c>
      <c r="H16" s="88">
        <f>H28+H29+H30+H31+H32+H33+H34+H35+H36+H37+H38+H39+H40+H41</f>
        <v>0</v>
      </c>
      <c r="I16" s="88"/>
      <c r="J16" s="88"/>
      <c r="K16" s="88"/>
      <c r="L16" s="88"/>
      <c r="M16" s="271"/>
    </row>
    <row r="17" spans="1:13" ht="69.75" customHeight="1">
      <c r="A17" s="89" t="s">
        <v>330</v>
      </c>
      <c r="B17" s="80" t="s">
        <v>288</v>
      </c>
      <c r="C17" s="90" t="s">
        <v>289</v>
      </c>
      <c r="D17" s="91" t="s">
        <v>15</v>
      </c>
      <c r="E17" s="80">
        <f aca="true" t="shared" si="6" ref="E17:E41">G17+K17</f>
        <v>38.36</v>
      </c>
      <c r="F17" s="80">
        <f aca="true" t="shared" si="7" ref="F17:F41">H17+L17</f>
        <v>38.36</v>
      </c>
      <c r="G17" s="80">
        <v>38.36</v>
      </c>
      <c r="H17" s="80">
        <v>38.36</v>
      </c>
      <c r="I17" s="80"/>
      <c r="J17" s="80"/>
      <c r="K17" s="80"/>
      <c r="L17" s="80"/>
      <c r="M17" s="80" t="s">
        <v>364</v>
      </c>
    </row>
    <row r="18" spans="1:13" ht="63" customHeight="1">
      <c r="A18" s="89" t="s">
        <v>331</v>
      </c>
      <c r="B18" s="80" t="s">
        <v>288</v>
      </c>
      <c r="C18" s="92" t="s">
        <v>290</v>
      </c>
      <c r="D18" s="91" t="s">
        <v>15</v>
      </c>
      <c r="E18" s="80">
        <f t="shared" si="6"/>
        <v>48.03</v>
      </c>
      <c r="F18" s="80">
        <f t="shared" si="7"/>
        <v>48.03</v>
      </c>
      <c r="G18" s="80">
        <v>48.03</v>
      </c>
      <c r="H18" s="80">
        <v>48.03</v>
      </c>
      <c r="I18" s="80"/>
      <c r="J18" s="80"/>
      <c r="K18" s="80"/>
      <c r="L18" s="80"/>
      <c r="M18" s="80" t="s">
        <v>364</v>
      </c>
    </row>
    <row r="19" spans="1:13" ht="81">
      <c r="A19" s="89" t="s">
        <v>332</v>
      </c>
      <c r="B19" s="80" t="s">
        <v>291</v>
      </c>
      <c r="C19" s="92" t="s">
        <v>292</v>
      </c>
      <c r="D19" s="91" t="s">
        <v>15</v>
      </c>
      <c r="E19" s="80">
        <f t="shared" si="6"/>
        <v>1177.87</v>
      </c>
      <c r="F19" s="80">
        <f t="shared" si="7"/>
        <v>1177.87</v>
      </c>
      <c r="G19" s="80"/>
      <c r="H19" s="80"/>
      <c r="I19" s="80"/>
      <c r="J19" s="80"/>
      <c r="K19" s="80">
        <v>1177.87</v>
      </c>
      <c r="L19" s="80">
        <v>1177.87</v>
      </c>
      <c r="M19" s="80" t="s">
        <v>364</v>
      </c>
    </row>
    <row r="20" spans="1:13" ht="81">
      <c r="A20" s="89" t="s">
        <v>333</v>
      </c>
      <c r="B20" s="80" t="s">
        <v>293</v>
      </c>
      <c r="C20" s="92" t="s">
        <v>292</v>
      </c>
      <c r="D20" s="91" t="s">
        <v>15</v>
      </c>
      <c r="E20" s="80">
        <f t="shared" si="6"/>
        <v>720.14</v>
      </c>
      <c r="F20" s="80">
        <f t="shared" si="7"/>
        <v>720.14</v>
      </c>
      <c r="G20" s="80"/>
      <c r="H20" s="80"/>
      <c r="I20" s="80"/>
      <c r="J20" s="80"/>
      <c r="K20" s="80">
        <v>720.14</v>
      </c>
      <c r="L20" s="80">
        <v>720.14</v>
      </c>
      <c r="M20" s="80" t="s">
        <v>364</v>
      </c>
    </row>
    <row r="21" spans="1:13" ht="81">
      <c r="A21" s="89" t="s">
        <v>334</v>
      </c>
      <c r="B21" s="80" t="s">
        <v>294</v>
      </c>
      <c r="C21" s="92" t="s">
        <v>292</v>
      </c>
      <c r="D21" s="91" t="s">
        <v>15</v>
      </c>
      <c r="E21" s="80">
        <f t="shared" si="6"/>
        <v>2113.4</v>
      </c>
      <c r="F21" s="80">
        <f t="shared" si="7"/>
        <v>2113.4</v>
      </c>
      <c r="G21" s="80"/>
      <c r="H21" s="80"/>
      <c r="I21" s="80"/>
      <c r="J21" s="80"/>
      <c r="K21" s="80">
        <v>2113.4</v>
      </c>
      <c r="L21" s="80">
        <v>2113.4</v>
      </c>
      <c r="M21" s="80" t="s">
        <v>364</v>
      </c>
    </row>
    <row r="22" spans="1:13" ht="81">
      <c r="A22" s="89" t="s">
        <v>335</v>
      </c>
      <c r="B22" s="80" t="s">
        <v>295</v>
      </c>
      <c r="C22" s="92" t="s">
        <v>296</v>
      </c>
      <c r="D22" s="91" t="s">
        <v>15</v>
      </c>
      <c r="E22" s="80">
        <f t="shared" si="6"/>
        <v>454.83</v>
      </c>
      <c r="F22" s="80">
        <f t="shared" si="7"/>
        <v>454.83</v>
      </c>
      <c r="G22" s="80"/>
      <c r="H22" s="80"/>
      <c r="I22" s="80"/>
      <c r="J22" s="80"/>
      <c r="K22" s="80">
        <v>454.83</v>
      </c>
      <c r="L22" s="80">
        <v>454.83</v>
      </c>
      <c r="M22" s="80" t="s">
        <v>364</v>
      </c>
    </row>
    <row r="23" spans="1:13" ht="81">
      <c r="A23" s="89" t="s">
        <v>336</v>
      </c>
      <c r="B23" s="80" t="s">
        <v>297</v>
      </c>
      <c r="C23" s="92" t="s">
        <v>298</v>
      </c>
      <c r="D23" s="91" t="s">
        <v>15</v>
      </c>
      <c r="E23" s="80">
        <f t="shared" si="6"/>
        <v>119.31</v>
      </c>
      <c r="F23" s="80">
        <f t="shared" si="7"/>
        <v>119.31</v>
      </c>
      <c r="G23" s="80"/>
      <c r="H23" s="80"/>
      <c r="I23" s="80"/>
      <c r="J23" s="80"/>
      <c r="K23" s="80">
        <v>119.31</v>
      </c>
      <c r="L23" s="80">
        <v>119.31</v>
      </c>
      <c r="M23" s="80" t="s">
        <v>364</v>
      </c>
    </row>
    <row r="24" spans="1:13" ht="81">
      <c r="A24" s="89" t="s">
        <v>337</v>
      </c>
      <c r="B24" s="80" t="s">
        <v>299</v>
      </c>
      <c r="C24" s="92" t="s">
        <v>292</v>
      </c>
      <c r="D24" s="91" t="s">
        <v>15</v>
      </c>
      <c r="E24" s="80">
        <f t="shared" si="6"/>
        <v>326.75</v>
      </c>
      <c r="F24" s="80">
        <f t="shared" si="7"/>
        <v>326.75</v>
      </c>
      <c r="G24" s="80"/>
      <c r="H24" s="80"/>
      <c r="I24" s="80"/>
      <c r="J24" s="80"/>
      <c r="K24" s="80">
        <v>326.75</v>
      </c>
      <c r="L24" s="80">
        <v>326.75</v>
      </c>
      <c r="M24" s="80" t="s">
        <v>364</v>
      </c>
    </row>
    <row r="25" spans="1:13" ht="81">
      <c r="A25" s="89" t="s">
        <v>338</v>
      </c>
      <c r="B25" s="80" t="s">
        <v>300</v>
      </c>
      <c r="C25" s="92" t="s">
        <v>292</v>
      </c>
      <c r="D25" s="91" t="s">
        <v>15</v>
      </c>
      <c r="E25" s="80">
        <f t="shared" si="6"/>
        <v>91.31</v>
      </c>
      <c r="F25" s="80">
        <f t="shared" si="7"/>
        <v>91.31</v>
      </c>
      <c r="G25" s="80"/>
      <c r="H25" s="80"/>
      <c r="I25" s="80"/>
      <c r="J25" s="80"/>
      <c r="K25" s="80">
        <v>91.31</v>
      </c>
      <c r="L25" s="80">
        <v>91.31</v>
      </c>
      <c r="M25" s="80" t="s">
        <v>364</v>
      </c>
    </row>
    <row r="26" spans="1:13" ht="81">
      <c r="A26" s="89" t="s">
        <v>339</v>
      </c>
      <c r="B26" s="80" t="s">
        <v>301</v>
      </c>
      <c r="C26" s="92" t="s">
        <v>292</v>
      </c>
      <c r="D26" s="91" t="s">
        <v>15</v>
      </c>
      <c r="E26" s="80">
        <f t="shared" si="6"/>
        <v>119.07</v>
      </c>
      <c r="F26" s="80">
        <f t="shared" si="7"/>
        <v>119.07</v>
      </c>
      <c r="G26" s="80"/>
      <c r="H26" s="80"/>
      <c r="I26" s="80"/>
      <c r="J26" s="80"/>
      <c r="K26" s="80">
        <v>119.07</v>
      </c>
      <c r="L26" s="80">
        <v>119.07</v>
      </c>
      <c r="M26" s="80" t="s">
        <v>364</v>
      </c>
    </row>
    <row r="27" spans="1:13" ht="81.75" customHeight="1">
      <c r="A27" s="89" t="s">
        <v>340</v>
      </c>
      <c r="B27" s="80" t="s">
        <v>302</v>
      </c>
      <c r="C27" s="92" t="s">
        <v>303</v>
      </c>
      <c r="D27" s="91" t="s">
        <v>15</v>
      </c>
      <c r="E27" s="80">
        <f t="shared" si="6"/>
        <v>306.71</v>
      </c>
      <c r="F27" s="80">
        <f t="shared" si="7"/>
        <v>306.71</v>
      </c>
      <c r="G27" s="80"/>
      <c r="H27" s="80"/>
      <c r="I27" s="80"/>
      <c r="J27" s="80"/>
      <c r="K27" s="80">
        <v>306.71</v>
      </c>
      <c r="L27" s="80">
        <v>306.71</v>
      </c>
      <c r="M27" s="80" t="s">
        <v>364</v>
      </c>
    </row>
    <row r="28" spans="1:13" ht="121.5">
      <c r="A28" s="89" t="s">
        <v>341</v>
      </c>
      <c r="B28" s="80" t="s">
        <v>312</v>
      </c>
      <c r="C28" s="92" t="s">
        <v>313</v>
      </c>
      <c r="D28" s="91" t="s">
        <v>12</v>
      </c>
      <c r="E28" s="80">
        <f t="shared" si="6"/>
        <v>10739.09</v>
      </c>
      <c r="F28" s="80">
        <f t="shared" si="7"/>
        <v>0</v>
      </c>
      <c r="G28" s="80">
        <v>10739.09</v>
      </c>
      <c r="H28" s="80"/>
      <c r="I28" s="80"/>
      <c r="J28" s="80"/>
      <c r="K28" s="80"/>
      <c r="L28" s="80"/>
      <c r="M28" s="80" t="s">
        <v>361</v>
      </c>
    </row>
    <row r="29" spans="1:13" ht="121.5">
      <c r="A29" s="89" t="s">
        <v>342</v>
      </c>
      <c r="B29" s="80" t="s">
        <v>314</v>
      </c>
      <c r="C29" s="92" t="s">
        <v>315</v>
      </c>
      <c r="D29" s="91" t="s">
        <v>12</v>
      </c>
      <c r="E29" s="80">
        <f t="shared" si="6"/>
        <v>9419.77</v>
      </c>
      <c r="F29" s="80">
        <f t="shared" si="7"/>
        <v>0</v>
      </c>
      <c r="G29" s="80">
        <v>9419.77</v>
      </c>
      <c r="H29" s="80"/>
      <c r="I29" s="80"/>
      <c r="J29" s="80"/>
      <c r="K29" s="80"/>
      <c r="L29" s="80"/>
      <c r="M29" s="80" t="s">
        <v>361</v>
      </c>
    </row>
    <row r="30" spans="1:13" ht="121.5">
      <c r="A30" s="89" t="s">
        <v>343</v>
      </c>
      <c r="B30" s="80" t="s">
        <v>316</v>
      </c>
      <c r="C30" s="92" t="s">
        <v>292</v>
      </c>
      <c r="D30" s="91" t="s">
        <v>12</v>
      </c>
      <c r="E30" s="80">
        <f t="shared" si="6"/>
        <v>11293.88</v>
      </c>
      <c r="F30" s="80">
        <f t="shared" si="7"/>
        <v>0</v>
      </c>
      <c r="G30" s="80">
        <v>11293.88</v>
      </c>
      <c r="H30" s="80"/>
      <c r="I30" s="80"/>
      <c r="J30" s="80"/>
      <c r="K30" s="80"/>
      <c r="L30" s="80"/>
      <c r="M30" s="80" t="s">
        <v>361</v>
      </c>
    </row>
    <row r="31" spans="1:13" ht="121.5">
      <c r="A31" s="89" t="s">
        <v>344</v>
      </c>
      <c r="B31" s="80" t="s">
        <v>317</v>
      </c>
      <c r="C31" s="92" t="s">
        <v>292</v>
      </c>
      <c r="D31" s="91" t="s">
        <v>12</v>
      </c>
      <c r="E31" s="80">
        <f t="shared" si="6"/>
        <v>10853.37</v>
      </c>
      <c r="F31" s="80">
        <f t="shared" si="7"/>
        <v>0</v>
      </c>
      <c r="G31" s="80">
        <v>10853.37</v>
      </c>
      <c r="H31" s="80"/>
      <c r="I31" s="80"/>
      <c r="J31" s="80"/>
      <c r="K31" s="80"/>
      <c r="L31" s="80"/>
      <c r="M31" s="80" t="s">
        <v>361</v>
      </c>
    </row>
    <row r="32" spans="1:13" ht="121.5">
      <c r="A32" s="89" t="s">
        <v>345</v>
      </c>
      <c r="B32" s="80" t="s">
        <v>318</v>
      </c>
      <c r="C32" s="92" t="s">
        <v>292</v>
      </c>
      <c r="D32" s="91" t="s">
        <v>12</v>
      </c>
      <c r="E32" s="80">
        <f t="shared" si="6"/>
        <v>4601.53</v>
      </c>
      <c r="F32" s="80">
        <f t="shared" si="7"/>
        <v>0</v>
      </c>
      <c r="G32" s="80">
        <v>4601.53</v>
      </c>
      <c r="H32" s="80"/>
      <c r="I32" s="80"/>
      <c r="J32" s="80"/>
      <c r="K32" s="80"/>
      <c r="L32" s="80"/>
      <c r="M32" s="80" t="s">
        <v>361</v>
      </c>
    </row>
    <row r="33" spans="1:13" ht="121.5">
      <c r="A33" s="89" t="s">
        <v>346</v>
      </c>
      <c r="B33" s="80" t="s">
        <v>319</v>
      </c>
      <c r="C33" s="92" t="s">
        <v>292</v>
      </c>
      <c r="D33" s="91" t="s">
        <v>12</v>
      </c>
      <c r="E33" s="80">
        <f t="shared" si="6"/>
        <v>11864.061</v>
      </c>
      <c r="F33" s="80">
        <f t="shared" si="7"/>
        <v>0</v>
      </c>
      <c r="G33" s="80">
        <v>11864.061</v>
      </c>
      <c r="H33" s="80"/>
      <c r="I33" s="80"/>
      <c r="J33" s="80"/>
      <c r="K33" s="80"/>
      <c r="L33" s="80"/>
      <c r="M33" s="80" t="s">
        <v>361</v>
      </c>
    </row>
    <row r="34" spans="1:13" ht="121.5">
      <c r="A34" s="89" t="s">
        <v>347</v>
      </c>
      <c r="B34" s="80" t="s">
        <v>320</v>
      </c>
      <c r="C34" s="92" t="s">
        <v>292</v>
      </c>
      <c r="D34" s="91" t="s">
        <v>12</v>
      </c>
      <c r="E34" s="80">
        <f t="shared" si="6"/>
        <v>200</v>
      </c>
      <c r="F34" s="80">
        <f t="shared" si="7"/>
        <v>0</v>
      </c>
      <c r="G34" s="80">
        <v>200</v>
      </c>
      <c r="H34" s="80"/>
      <c r="I34" s="80"/>
      <c r="J34" s="80"/>
      <c r="K34" s="80"/>
      <c r="L34" s="80"/>
      <c r="M34" s="80" t="s">
        <v>361</v>
      </c>
    </row>
    <row r="35" spans="1:13" ht="121.5">
      <c r="A35" s="89" t="s">
        <v>348</v>
      </c>
      <c r="B35" s="80" t="s">
        <v>327</v>
      </c>
      <c r="C35" s="92" t="s">
        <v>321</v>
      </c>
      <c r="D35" s="91" t="s">
        <v>12</v>
      </c>
      <c r="E35" s="80">
        <f t="shared" si="6"/>
        <v>14850</v>
      </c>
      <c r="F35" s="80">
        <f t="shared" si="7"/>
        <v>0</v>
      </c>
      <c r="G35" s="80">
        <v>14850</v>
      </c>
      <c r="H35" s="80"/>
      <c r="I35" s="80"/>
      <c r="J35" s="80"/>
      <c r="K35" s="80"/>
      <c r="L35" s="80"/>
      <c r="M35" s="80" t="s">
        <v>361</v>
      </c>
    </row>
    <row r="36" spans="1:13" ht="121.5">
      <c r="A36" s="89" t="s">
        <v>349</v>
      </c>
      <c r="B36" s="80" t="s">
        <v>322</v>
      </c>
      <c r="C36" s="92" t="s">
        <v>292</v>
      </c>
      <c r="D36" s="91" t="s">
        <v>12</v>
      </c>
      <c r="E36" s="80">
        <f t="shared" si="6"/>
        <v>1800</v>
      </c>
      <c r="F36" s="80">
        <f t="shared" si="7"/>
        <v>0</v>
      </c>
      <c r="G36" s="80">
        <v>1800</v>
      </c>
      <c r="H36" s="80"/>
      <c r="I36" s="80"/>
      <c r="J36" s="80"/>
      <c r="K36" s="80"/>
      <c r="L36" s="80"/>
      <c r="M36" s="80" t="s">
        <v>361</v>
      </c>
    </row>
    <row r="37" spans="1:13" ht="121.5">
      <c r="A37" s="89" t="s">
        <v>350</v>
      </c>
      <c r="B37" s="80" t="s">
        <v>323</v>
      </c>
      <c r="C37" s="92" t="s">
        <v>313</v>
      </c>
      <c r="D37" s="91" t="s">
        <v>12</v>
      </c>
      <c r="E37" s="80">
        <f t="shared" si="6"/>
        <v>1200</v>
      </c>
      <c r="F37" s="80">
        <f t="shared" si="7"/>
        <v>0</v>
      </c>
      <c r="G37" s="80">
        <v>1200</v>
      </c>
      <c r="H37" s="80"/>
      <c r="I37" s="80"/>
      <c r="J37" s="80"/>
      <c r="K37" s="80"/>
      <c r="L37" s="80"/>
      <c r="M37" s="80" t="s">
        <v>361</v>
      </c>
    </row>
    <row r="38" spans="1:13" ht="121.5">
      <c r="A38" s="89" t="s">
        <v>351</v>
      </c>
      <c r="B38" s="80" t="s">
        <v>324</v>
      </c>
      <c r="C38" s="92" t="s">
        <v>315</v>
      </c>
      <c r="D38" s="91" t="s">
        <v>12</v>
      </c>
      <c r="E38" s="80">
        <f t="shared" si="6"/>
        <v>1495</v>
      </c>
      <c r="F38" s="80">
        <f t="shared" si="7"/>
        <v>0</v>
      </c>
      <c r="G38" s="80">
        <v>1495</v>
      </c>
      <c r="H38" s="80"/>
      <c r="I38" s="80"/>
      <c r="J38" s="80"/>
      <c r="K38" s="80"/>
      <c r="L38" s="80"/>
      <c r="M38" s="80" t="s">
        <v>361</v>
      </c>
    </row>
    <row r="39" spans="1:13" ht="121.5">
      <c r="A39" s="89" t="s">
        <v>352</v>
      </c>
      <c r="B39" s="80" t="s">
        <v>325</v>
      </c>
      <c r="C39" s="92" t="s">
        <v>296</v>
      </c>
      <c r="D39" s="91" t="s">
        <v>12</v>
      </c>
      <c r="E39" s="80">
        <f t="shared" si="6"/>
        <v>1500</v>
      </c>
      <c r="F39" s="80">
        <f t="shared" si="7"/>
        <v>0</v>
      </c>
      <c r="G39" s="80">
        <v>1500</v>
      </c>
      <c r="H39" s="80"/>
      <c r="I39" s="80"/>
      <c r="J39" s="80"/>
      <c r="K39" s="80"/>
      <c r="L39" s="80"/>
      <c r="M39" s="80" t="s">
        <v>361</v>
      </c>
    </row>
    <row r="40" spans="1:13" ht="121.5">
      <c r="A40" s="89" t="s">
        <v>353</v>
      </c>
      <c r="B40" s="80" t="s">
        <v>326</v>
      </c>
      <c r="C40" s="92" t="s">
        <v>328</v>
      </c>
      <c r="D40" s="91" t="s">
        <v>12</v>
      </c>
      <c r="E40" s="80">
        <f t="shared" si="6"/>
        <v>6700</v>
      </c>
      <c r="F40" s="80">
        <f t="shared" si="7"/>
        <v>0</v>
      </c>
      <c r="G40" s="80">
        <v>6700</v>
      </c>
      <c r="H40" s="80"/>
      <c r="I40" s="80"/>
      <c r="J40" s="80"/>
      <c r="K40" s="80"/>
      <c r="L40" s="80"/>
      <c r="M40" s="80" t="s">
        <v>361</v>
      </c>
    </row>
    <row r="41" spans="1:13" ht="121.5">
      <c r="A41" s="89" t="s">
        <v>354</v>
      </c>
      <c r="B41" s="80" t="s">
        <v>329</v>
      </c>
      <c r="C41" s="92" t="s">
        <v>292</v>
      </c>
      <c r="D41" s="91" t="s">
        <v>12</v>
      </c>
      <c r="E41" s="80">
        <f t="shared" si="6"/>
        <v>6300</v>
      </c>
      <c r="F41" s="80">
        <f t="shared" si="7"/>
        <v>0</v>
      </c>
      <c r="G41" s="80">
        <v>6300</v>
      </c>
      <c r="H41" s="80"/>
      <c r="I41" s="80"/>
      <c r="J41" s="80"/>
      <c r="K41" s="80"/>
      <c r="L41" s="80"/>
      <c r="M41" s="80" t="s">
        <v>361</v>
      </c>
    </row>
    <row r="42" spans="1:13" ht="28.5" customHeight="1">
      <c r="A42" s="461" t="s">
        <v>43</v>
      </c>
      <c r="B42" s="460" t="s">
        <v>304</v>
      </c>
      <c r="C42" s="283"/>
      <c r="D42" s="85" t="s">
        <v>19</v>
      </c>
      <c r="E42" s="86">
        <f>E43+E44</f>
        <v>17496</v>
      </c>
      <c r="F42" s="86"/>
      <c r="G42" s="86">
        <f>G43+G44</f>
        <v>17496</v>
      </c>
      <c r="H42" s="93"/>
      <c r="I42" s="93"/>
      <c r="J42" s="93"/>
      <c r="K42" s="93"/>
      <c r="L42" s="93"/>
      <c r="M42" s="271"/>
    </row>
    <row r="43" spans="1:13" ht="20.25">
      <c r="A43" s="462"/>
      <c r="B43" s="460"/>
      <c r="C43" s="283"/>
      <c r="D43" s="94" t="s">
        <v>15</v>
      </c>
      <c r="E43" s="93">
        <f>G43</f>
        <v>8848</v>
      </c>
      <c r="F43" s="93"/>
      <c r="G43" s="93">
        <f>G45++G46</f>
        <v>8848</v>
      </c>
      <c r="H43" s="93"/>
      <c r="I43" s="93"/>
      <c r="J43" s="93"/>
      <c r="K43" s="93"/>
      <c r="L43" s="93"/>
      <c r="M43" s="271"/>
    </row>
    <row r="44" spans="1:13" ht="20.25">
      <c r="A44" s="463"/>
      <c r="B44" s="460"/>
      <c r="C44" s="283"/>
      <c r="D44" s="94" t="s">
        <v>12</v>
      </c>
      <c r="E44" s="93">
        <f>G44</f>
        <v>8648</v>
      </c>
      <c r="F44" s="93"/>
      <c r="G44" s="93">
        <f>G47</f>
        <v>8648</v>
      </c>
      <c r="H44" s="93"/>
      <c r="I44" s="93"/>
      <c r="J44" s="93"/>
      <c r="K44" s="93"/>
      <c r="L44" s="93"/>
      <c r="M44" s="271"/>
    </row>
    <row r="45" spans="1:13" ht="121.5">
      <c r="A45" s="89" t="s">
        <v>355</v>
      </c>
      <c r="B45" s="95" t="s">
        <v>305</v>
      </c>
      <c r="C45" s="95" t="s">
        <v>307</v>
      </c>
      <c r="D45" s="91" t="s">
        <v>15</v>
      </c>
      <c r="E45" s="80">
        <f aca="true" t="shared" si="8" ref="E45:E47">G45</f>
        <v>8648</v>
      </c>
      <c r="F45" s="80"/>
      <c r="G45" s="80">
        <v>8648</v>
      </c>
      <c r="H45" s="80"/>
      <c r="I45" s="80"/>
      <c r="J45" s="80"/>
      <c r="K45" s="80"/>
      <c r="L45" s="80"/>
      <c r="M45" s="80" t="s">
        <v>361</v>
      </c>
    </row>
    <row r="46" spans="1:13" ht="121.5">
      <c r="A46" s="89" t="s">
        <v>356</v>
      </c>
      <c r="B46" s="95" t="s">
        <v>305</v>
      </c>
      <c r="C46" s="95" t="s">
        <v>306</v>
      </c>
      <c r="D46" s="91" t="s">
        <v>15</v>
      </c>
      <c r="E46" s="80">
        <f t="shared" si="8"/>
        <v>200</v>
      </c>
      <c r="F46" s="80"/>
      <c r="G46" s="80">
        <v>200</v>
      </c>
      <c r="H46" s="80"/>
      <c r="I46" s="80"/>
      <c r="J46" s="80"/>
      <c r="K46" s="80"/>
      <c r="L46" s="80"/>
      <c r="M46" s="80" t="s">
        <v>361</v>
      </c>
    </row>
    <row r="47" spans="1:13" ht="121.5">
      <c r="A47" s="89" t="s">
        <v>357</v>
      </c>
      <c r="B47" s="95" t="s">
        <v>305</v>
      </c>
      <c r="C47" s="95" t="s">
        <v>306</v>
      </c>
      <c r="D47" s="91" t="s">
        <v>12</v>
      </c>
      <c r="E47" s="80">
        <f t="shared" si="8"/>
        <v>8648</v>
      </c>
      <c r="F47" s="80"/>
      <c r="G47" s="80">
        <v>8648</v>
      </c>
      <c r="H47" s="80"/>
      <c r="I47" s="80"/>
      <c r="J47" s="80"/>
      <c r="K47" s="80"/>
      <c r="L47" s="80"/>
      <c r="M47" s="80" t="s">
        <v>361</v>
      </c>
    </row>
    <row r="48" spans="1:13" ht="39.75" customHeight="1">
      <c r="A48" s="464" t="s">
        <v>46</v>
      </c>
      <c r="B48" s="448" t="s">
        <v>308</v>
      </c>
      <c r="C48" s="358"/>
      <c r="D48" s="85" t="s">
        <v>19</v>
      </c>
      <c r="E48" s="86">
        <f>E49+E50</f>
        <v>1800</v>
      </c>
      <c r="F48" s="86"/>
      <c r="G48" s="86">
        <f>G49+G50</f>
        <v>1800</v>
      </c>
      <c r="H48" s="93"/>
      <c r="I48" s="93"/>
      <c r="J48" s="93"/>
      <c r="K48" s="93"/>
      <c r="L48" s="93"/>
      <c r="M48" s="271"/>
    </row>
    <row r="49" spans="1:13" ht="20.25">
      <c r="A49" s="465"/>
      <c r="B49" s="449"/>
      <c r="C49" s="358"/>
      <c r="D49" s="94" t="s">
        <v>15</v>
      </c>
      <c r="E49" s="93">
        <v>0</v>
      </c>
      <c r="F49" s="93"/>
      <c r="G49" s="93">
        <v>0</v>
      </c>
      <c r="H49" s="93"/>
      <c r="I49" s="93"/>
      <c r="J49" s="93"/>
      <c r="K49" s="93"/>
      <c r="L49" s="93"/>
      <c r="M49" s="271"/>
    </row>
    <row r="50" spans="1:13" ht="72" customHeight="1">
      <c r="A50" s="466"/>
      <c r="B50" s="450"/>
      <c r="C50" s="358"/>
      <c r="D50" s="94" t="s">
        <v>12</v>
      </c>
      <c r="E50" s="93">
        <f>G50</f>
        <v>1800</v>
      </c>
      <c r="F50" s="93"/>
      <c r="G50" s="93">
        <f>G51</f>
        <v>1800</v>
      </c>
      <c r="H50" s="93"/>
      <c r="I50" s="93"/>
      <c r="J50" s="93"/>
      <c r="K50" s="93"/>
      <c r="L50" s="93"/>
      <c r="M50" s="271"/>
    </row>
    <row r="51" spans="1:13" ht="121.5">
      <c r="A51" s="89" t="s">
        <v>358</v>
      </c>
      <c r="B51" s="80" t="s">
        <v>309</v>
      </c>
      <c r="C51" s="92" t="s">
        <v>292</v>
      </c>
      <c r="D51" s="91" t="s">
        <v>12</v>
      </c>
      <c r="E51" s="80">
        <f>G51</f>
        <v>1800</v>
      </c>
      <c r="F51" s="80"/>
      <c r="G51" s="80">
        <v>1800</v>
      </c>
      <c r="H51" s="80"/>
      <c r="I51" s="80"/>
      <c r="J51" s="80"/>
      <c r="K51" s="80"/>
      <c r="L51" s="80"/>
      <c r="M51" s="80" t="s">
        <v>361</v>
      </c>
    </row>
    <row r="52" spans="1:13" s="24" customFormat="1" ht="28.5" customHeight="1">
      <c r="A52" s="451" t="s">
        <v>49</v>
      </c>
      <c r="B52" s="448" t="s">
        <v>310</v>
      </c>
      <c r="C52" s="358"/>
      <c r="D52" s="85" t="s">
        <v>19</v>
      </c>
      <c r="E52" s="86">
        <f>E53+E54</f>
        <v>140</v>
      </c>
      <c r="F52" s="86">
        <f>F53+F54</f>
        <v>70</v>
      </c>
      <c r="G52" s="86"/>
      <c r="H52" s="86"/>
      <c r="I52" s="86">
        <f>I53+I54</f>
        <v>140</v>
      </c>
      <c r="J52" s="86">
        <f>J53+J54</f>
        <v>70</v>
      </c>
      <c r="K52" s="86"/>
      <c r="L52" s="86"/>
      <c r="M52" s="271"/>
    </row>
    <row r="53" spans="1:13" ht="20.25">
      <c r="A53" s="452"/>
      <c r="B53" s="449"/>
      <c r="C53" s="358"/>
      <c r="D53" s="94" t="s">
        <v>15</v>
      </c>
      <c r="E53" s="93">
        <f>E55</f>
        <v>70</v>
      </c>
      <c r="F53" s="93">
        <f>F55</f>
        <v>70</v>
      </c>
      <c r="G53" s="93"/>
      <c r="H53" s="93"/>
      <c r="I53" s="93">
        <f>I55</f>
        <v>70</v>
      </c>
      <c r="J53" s="93">
        <f>J55</f>
        <v>70</v>
      </c>
      <c r="K53" s="93"/>
      <c r="L53" s="93"/>
      <c r="M53" s="271"/>
    </row>
    <row r="54" spans="1:13" ht="20.25">
      <c r="A54" s="453"/>
      <c r="B54" s="450"/>
      <c r="C54" s="358"/>
      <c r="D54" s="94" t="s">
        <v>12</v>
      </c>
      <c r="E54" s="93">
        <f>E56</f>
        <v>70</v>
      </c>
      <c r="F54" s="93">
        <f>F56</f>
        <v>0</v>
      </c>
      <c r="G54" s="93"/>
      <c r="H54" s="93"/>
      <c r="I54" s="93">
        <f>I56</f>
        <v>70</v>
      </c>
      <c r="J54" s="93"/>
      <c r="K54" s="93"/>
      <c r="L54" s="93"/>
      <c r="M54" s="271"/>
    </row>
    <row r="55" spans="1:13" ht="101.25">
      <c r="A55" s="89" t="s">
        <v>359</v>
      </c>
      <c r="B55" s="80" t="s">
        <v>311</v>
      </c>
      <c r="C55" s="92" t="s">
        <v>292</v>
      </c>
      <c r="D55" s="91" t="s">
        <v>15</v>
      </c>
      <c r="E55" s="80">
        <f>I55</f>
        <v>70</v>
      </c>
      <c r="F55" s="80">
        <f>J55</f>
        <v>70</v>
      </c>
      <c r="G55" s="80"/>
      <c r="H55" s="80"/>
      <c r="I55" s="80">
        <v>70</v>
      </c>
      <c r="J55" s="80">
        <v>70</v>
      </c>
      <c r="K55" s="80"/>
      <c r="L55" s="80"/>
      <c r="M55" s="80" t="s">
        <v>363</v>
      </c>
    </row>
    <row r="56" spans="1:13" ht="119.25" customHeight="1">
      <c r="A56" s="89" t="s">
        <v>360</v>
      </c>
      <c r="B56" s="80" t="s">
        <v>311</v>
      </c>
      <c r="C56" s="92" t="s">
        <v>292</v>
      </c>
      <c r="D56" s="91" t="s">
        <v>12</v>
      </c>
      <c r="E56" s="80">
        <f>I56</f>
        <v>70</v>
      </c>
      <c r="F56" s="80"/>
      <c r="G56" s="80"/>
      <c r="H56" s="80"/>
      <c r="I56" s="80">
        <v>70</v>
      </c>
      <c r="J56" s="80"/>
      <c r="K56" s="80"/>
      <c r="L56" s="80"/>
      <c r="M56" s="80" t="s">
        <v>362</v>
      </c>
    </row>
    <row r="57" spans="1:13" ht="20.25">
      <c r="A57" s="456" t="s">
        <v>373</v>
      </c>
      <c r="B57" s="398" t="s">
        <v>304</v>
      </c>
      <c r="C57" s="357" t="s">
        <v>661</v>
      </c>
      <c r="D57" s="94" t="s">
        <v>19</v>
      </c>
      <c r="E57" s="96">
        <f aca="true" t="shared" si="9" ref="E57:L57">SUM(E58:E59)</f>
        <v>8648</v>
      </c>
      <c r="F57" s="96">
        <f t="shared" si="9"/>
        <v>0</v>
      </c>
      <c r="G57" s="96">
        <f t="shared" si="9"/>
        <v>8648</v>
      </c>
      <c r="H57" s="96">
        <f t="shared" si="9"/>
        <v>0</v>
      </c>
      <c r="I57" s="96">
        <f t="shared" si="9"/>
        <v>0</v>
      </c>
      <c r="J57" s="96">
        <f t="shared" si="9"/>
        <v>0</v>
      </c>
      <c r="K57" s="96">
        <f t="shared" si="9"/>
        <v>0</v>
      </c>
      <c r="L57" s="96">
        <f t="shared" si="9"/>
        <v>0</v>
      </c>
      <c r="M57" s="308"/>
    </row>
    <row r="58" spans="1:13" ht="20.25">
      <c r="A58" s="452"/>
      <c r="B58" s="398"/>
      <c r="C58" s="398"/>
      <c r="D58" s="94" t="s">
        <v>15</v>
      </c>
      <c r="E58" s="96">
        <v>8648</v>
      </c>
      <c r="F58" s="96"/>
      <c r="G58" s="96">
        <v>8648</v>
      </c>
      <c r="H58" s="96"/>
      <c r="I58" s="96"/>
      <c r="J58" s="96"/>
      <c r="K58" s="96"/>
      <c r="L58" s="96"/>
      <c r="M58" s="318"/>
    </row>
    <row r="59" spans="1:13" ht="20.25">
      <c r="A59" s="452"/>
      <c r="B59" s="398"/>
      <c r="C59" s="398"/>
      <c r="D59" s="94" t="s">
        <v>12</v>
      </c>
      <c r="E59" s="96"/>
      <c r="F59" s="96"/>
      <c r="G59" s="96"/>
      <c r="H59" s="96"/>
      <c r="I59" s="96"/>
      <c r="J59" s="96"/>
      <c r="K59" s="96"/>
      <c r="L59" s="96"/>
      <c r="M59" s="318"/>
    </row>
    <row r="60" spans="1:13" ht="20.25">
      <c r="A60" s="97" t="s">
        <v>373</v>
      </c>
      <c r="B60" s="398" t="s">
        <v>297</v>
      </c>
      <c r="C60" s="395" t="s">
        <v>748</v>
      </c>
      <c r="D60" s="98" t="s">
        <v>420</v>
      </c>
      <c r="E60" s="99">
        <v>119.31</v>
      </c>
      <c r="F60" s="93"/>
      <c r="G60" s="99">
        <v>119.31</v>
      </c>
      <c r="H60" s="93"/>
      <c r="I60" s="93"/>
      <c r="J60" s="93"/>
      <c r="K60" s="93"/>
      <c r="L60" s="93"/>
      <c r="M60" s="80"/>
    </row>
    <row r="61" spans="1:13" ht="20.25">
      <c r="A61" s="100"/>
      <c r="B61" s="398"/>
      <c r="C61" s="396"/>
      <c r="D61" s="98">
        <v>2013</v>
      </c>
      <c r="E61" s="101">
        <v>119.31</v>
      </c>
      <c r="F61" s="93"/>
      <c r="G61" s="101">
        <v>119.31</v>
      </c>
      <c r="H61" s="93"/>
      <c r="I61" s="93"/>
      <c r="J61" s="93"/>
      <c r="K61" s="93"/>
      <c r="L61" s="93"/>
      <c r="M61" s="80"/>
    </row>
    <row r="62" spans="1:13" ht="20.25">
      <c r="A62" s="102"/>
      <c r="B62" s="399"/>
      <c r="C62" s="397"/>
      <c r="D62" s="103">
        <v>2014</v>
      </c>
      <c r="E62" s="101"/>
      <c r="F62" s="93"/>
      <c r="G62" s="101"/>
      <c r="H62" s="93"/>
      <c r="I62" s="93"/>
      <c r="J62" s="93"/>
      <c r="K62" s="93"/>
      <c r="L62" s="93"/>
      <c r="M62" s="80"/>
    </row>
    <row r="63" spans="1:13" ht="20.25">
      <c r="A63" s="259" t="s">
        <v>365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</row>
    <row r="64" spans="1:13" ht="20.25">
      <c r="A64" s="467"/>
      <c r="B64" s="469"/>
      <c r="C64" s="469"/>
      <c r="D64" s="104" t="s">
        <v>420</v>
      </c>
      <c r="E64" s="105">
        <f aca="true" t="shared" si="10" ref="E64:F66">G64+I64+K64</f>
        <v>98375.69999999998</v>
      </c>
      <c r="F64" s="105">
        <f t="shared" si="10"/>
        <v>87697.7</v>
      </c>
      <c r="G64" s="105">
        <f>G65+G66</f>
        <v>71051.29999999999</v>
      </c>
      <c r="H64" s="105">
        <f aca="true" t="shared" si="11" ref="H64:L64">H65+H66</f>
        <v>74471.4</v>
      </c>
      <c r="I64" s="105">
        <f t="shared" si="11"/>
        <v>26808.4</v>
      </c>
      <c r="J64" s="105">
        <f t="shared" si="11"/>
        <v>13034.800000000001</v>
      </c>
      <c r="K64" s="105">
        <f t="shared" si="11"/>
        <v>516</v>
      </c>
      <c r="L64" s="105">
        <f t="shared" si="11"/>
        <v>191.5</v>
      </c>
      <c r="M64" s="469"/>
    </row>
    <row r="65" spans="1:13" ht="20.25">
      <c r="A65" s="468"/>
      <c r="B65" s="470"/>
      <c r="C65" s="470"/>
      <c r="D65" s="104">
        <v>2013</v>
      </c>
      <c r="E65" s="105">
        <f t="shared" si="10"/>
        <v>45864.200000000004</v>
      </c>
      <c r="F65" s="105">
        <f t="shared" si="10"/>
        <v>46344.5</v>
      </c>
      <c r="G65" s="105">
        <f aca="true" t="shared" si="12" ref="G65:L66">G68+G80+G92+G98+G164+G167+G170+G173+G176</f>
        <v>35512.9</v>
      </c>
      <c r="H65" s="105">
        <f t="shared" si="12"/>
        <v>39818.6</v>
      </c>
      <c r="I65" s="105">
        <f t="shared" si="12"/>
        <v>9835.300000000001</v>
      </c>
      <c r="J65" s="105">
        <f t="shared" si="12"/>
        <v>6334.400000000001</v>
      </c>
      <c r="K65" s="105">
        <f t="shared" si="12"/>
        <v>516</v>
      </c>
      <c r="L65" s="105">
        <f t="shared" si="12"/>
        <v>191.5</v>
      </c>
      <c r="M65" s="470"/>
    </row>
    <row r="66" spans="1:13" ht="20.25">
      <c r="A66" s="468"/>
      <c r="B66" s="470"/>
      <c r="C66" s="470"/>
      <c r="D66" s="104">
        <v>2014</v>
      </c>
      <c r="E66" s="105">
        <f t="shared" si="10"/>
        <v>52511.49999999999</v>
      </c>
      <c r="F66" s="105">
        <f t="shared" si="10"/>
        <v>41353.200000000004</v>
      </c>
      <c r="G66" s="105">
        <f t="shared" si="12"/>
        <v>35538.399999999994</v>
      </c>
      <c r="H66" s="105">
        <f t="shared" si="12"/>
        <v>34652.8</v>
      </c>
      <c r="I66" s="105">
        <f t="shared" si="12"/>
        <v>16973.1</v>
      </c>
      <c r="J66" s="105">
        <f t="shared" si="12"/>
        <v>6700.400000000001</v>
      </c>
      <c r="K66" s="105">
        <f t="shared" si="12"/>
        <v>0</v>
      </c>
      <c r="L66" s="105">
        <f t="shared" si="12"/>
        <v>0</v>
      </c>
      <c r="M66" s="470"/>
    </row>
    <row r="67" spans="1:13" ht="20.25">
      <c r="A67" s="430" t="s">
        <v>421</v>
      </c>
      <c r="B67" s="454" t="s">
        <v>422</v>
      </c>
      <c r="C67" s="454"/>
      <c r="D67" s="106" t="s">
        <v>420</v>
      </c>
      <c r="E67" s="106">
        <f>E70+E73+E76</f>
        <v>12460.800000000001</v>
      </c>
      <c r="F67" s="106">
        <f aca="true" t="shared" si="13" ref="F67:L69">F70+F73+F76</f>
        <v>11974.800000000001</v>
      </c>
      <c r="G67" s="106">
        <f t="shared" si="13"/>
        <v>8722.6</v>
      </c>
      <c r="H67" s="106">
        <f t="shared" si="13"/>
        <v>11336.1</v>
      </c>
      <c r="I67" s="106">
        <f t="shared" si="13"/>
        <v>3738.2</v>
      </c>
      <c r="J67" s="106">
        <f t="shared" si="13"/>
        <v>638.7</v>
      </c>
      <c r="K67" s="106">
        <f t="shared" si="13"/>
        <v>0</v>
      </c>
      <c r="L67" s="106">
        <f t="shared" si="13"/>
        <v>0</v>
      </c>
      <c r="M67" s="454"/>
    </row>
    <row r="68" spans="1:13" ht="20.25">
      <c r="A68" s="431"/>
      <c r="B68" s="455"/>
      <c r="C68" s="455"/>
      <c r="D68" s="106">
        <v>2013</v>
      </c>
      <c r="E68" s="106">
        <f>E71+E74+E77</f>
        <v>5041.1</v>
      </c>
      <c r="F68" s="106">
        <f t="shared" si="13"/>
        <v>5083.400000000001</v>
      </c>
      <c r="G68" s="106">
        <f t="shared" si="13"/>
        <v>3528.8</v>
      </c>
      <c r="H68" s="106">
        <f t="shared" si="13"/>
        <v>4789.3</v>
      </c>
      <c r="I68" s="106">
        <f t="shared" si="13"/>
        <v>1512.3</v>
      </c>
      <c r="J68" s="106">
        <f t="shared" si="13"/>
        <v>294.1</v>
      </c>
      <c r="K68" s="106">
        <f t="shared" si="13"/>
        <v>0</v>
      </c>
      <c r="L68" s="106">
        <f t="shared" si="13"/>
        <v>0</v>
      </c>
      <c r="M68" s="455"/>
    </row>
    <row r="69" spans="1:13" ht="20.25">
      <c r="A69" s="431"/>
      <c r="B69" s="455"/>
      <c r="C69" s="455"/>
      <c r="D69" s="106">
        <v>2014</v>
      </c>
      <c r="E69" s="106">
        <f>E72+E75+E78</f>
        <v>7419.700000000001</v>
      </c>
      <c r="F69" s="106">
        <f t="shared" si="13"/>
        <v>6891.400000000001</v>
      </c>
      <c r="G69" s="106">
        <f t="shared" si="13"/>
        <v>5193.8</v>
      </c>
      <c r="H69" s="106">
        <f t="shared" si="13"/>
        <v>6546.8</v>
      </c>
      <c r="I69" s="106">
        <f t="shared" si="13"/>
        <v>2225.9</v>
      </c>
      <c r="J69" s="106">
        <f t="shared" si="13"/>
        <v>344.6</v>
      </c>
      <c r="K69" s="106">
        <f t="shared" si="13"/>
        <v>0</v>
      </c>
      <c r="L69" s="106">
        <f t="shared" si="13"/>
        <v>0</v>
      </c>
      <c r="M69" s="455"/>
    </row>
    <row r="70" spans="1:13" ht="81">
      <c r="A70" s="430" t="s">
        <v>373</v>
      </c>
      <c r="B70" s="454" t="s">
        <v>423</v>
      </c>
      <c r="C70" s="454" t="s">
        <v>424</v>
      </c>
      <c r="D70" s="106" t="s">
        <v>420</v>
      </c>
      <c r="E70" s="106">
        <f>SUM(E71:E72)</f>
        <v>5041.1</v>
      </c>
      <c r="F70" s="106">
        <f>SUM(F71:F72)</f>
        <v>5083.400000000001</v>
      </c>
      <c r="G70" s="106">
        <f aca="true" t="shared" si="14" ref="G70:L70">SUM(G71:G72)</f>
        <v>3528.8</v>
      </c>
      <c r="H70" s="106">
        <f t="shared" si="14"/>
        <v>4789.3</v>
      </c>
      <c r="I70" s="106">
        <f t="shared" si="14"/>
        <v>1512.3</v>
      </c>
      <c r="J70" s="106">
        <f t="shared" si="14"/>
        <v>294.1</v>
      </c>
      <c r="K70" s="106">
        <f t="shared" si="14"/>
        <v>0</v>
      </c>
      <c r="L70" s="106">
        <f t="shared" si="14"/>
        <v>0</v>
      </c>
      <c r="M70" s="107" t="s">
        <v>425</v>
      </c>
    </row>
    <row r="71" spans="1:13" ht="20.25">
      <c r="A71" s="431"/>
      <c r="B71" s="455"/>
      <c r="C71" s="455"/>
      <c r="D71" s="106">
        <v>2013</v>
      </c>
      <c r="E71" s="106">
        <f>G71+I71+K71</f>
        <v>5041.1</v>
      </c>
      <c r="F71" s="106">
        <f>H71+J71+L71</f>
        <v>5083.400000000001</v>
      </c>
      <c r="G71" s="106">
        <v>3528.8</v>
      </c>
      <c r="H71" s="106">
        <v>4789.3</v>
      </c>
      <c r="I71" s="106">
        <v>1512.3</v>
      </c>
      <c r="J71" s="106">
        <v>294.1</v>
      </c>
      <c r="K71" s="106"/>
      <c r="L71" s="106"/>
      <c r="M71" s="108"/>
    </row>
    <row r="72" spans="1:13" ht="20.25">
      <c r="A72" s="431"/>
      <c r="B72" s="455"/>
      <c r="C72" s="455"/>
      <c r="D72" s="106">
        <v>2014</v>
      </c>
      <c r="E72" s="106">
        <f>G72+I72+K72</f>
        <v>0</v>
      </c>
      <c r="F72" s="106">
        <f>H72+J72+L72</f>
        <v>0</v>
      </c>
      <c r="G72" s="106"/>
      <c r="H72" s="106"/>
      <c r="I72" s="106"/>
      <c r="J72" s="106"/>
      <c r="K72" s="106"/>
      <c r="L72" s="106"/>
      <c r="M72" s="108"/>
    </row>
    <row r="73" spans="1:13" ht="20.25">
      <c r="A73" s="430" t="s">
        <v>376</v>
      </c>
      <c r="B73" s="454" t="s">
        <v>426</v>
      </c>
      <c r="C73" s="454" t="s">
        <v>427</v>
      </c>
      <c r="D73" s="106" t="s">
        <v>420</v>
      </c>
      <c r="E73" s="106">
        <f>SUM(E74:E75)</f>
        <v>7419.700000000001</v>
      </c>
      <c r="F73" s="106">
        <f aca="true" t="shared" si="15" ref="F73:L73">SUM(F74:F75)</f>
        <v>6891.400000000001</v>
      </c>
      <c r="G73" s="106">
        <f t="shared" si="15"/>
        <v>5193.8</v>
      </c>
      <c r="H73" s="106">
        <f t="shared" si="15"/>
        <v>6546.8</v>
      </c>
      <c r="I73" s="106">
        <f t="shared" si="15"/>
        <v>2225.9</v>
      </c>
      <c r="J73" s="106">
        <f t="shared" si="15"/>
        <v>344.6</v>
      </c>
      <c r="K73" s="106">
        <f t="shared" si="15"/>
        <v>0</v>
      </c>
      <c r="L73" s="106">
        <f t="shared" si="15"/>
        <v>0</v>
      </c>
      <c r="M73" s="454"/>
    </row>
    <row r="74" spans="1:13" ht="20.25">
      <c r="A74" s="431"/>
      <c r="B74" s="455"/>
      <c r="C74" s="455"/>
      <c r="D74" s="106">
        <v>2013</v>
      </c>
      <c r="E74" s="106">
        <f>G74+I74+K74</f>
        <v>0</v>
      </c>
      <c r="F74" s="106">
        <f>H74+J74+L74</f>
        <v>0</v>
      </c>
      <c r="G74" s="106"/>
      <c r="H74" s="106"/>
      <c r="I74" s="106"/>
      <c r="J74" s="106"/>
      <c r="K74" s="106"/>
      <c r="L74" s="106"/>
      <c r="M74" s="455"/>
    </row>
    <row r="75" spans="1:13" ht="20.25">
      <c r="A75" s="431"/>
      <c r="B75" s="455"/>
      <c r="C75" s="455"/>
      <c r="D75" s="106">
        <v>2014</v>
      </c>
      <c r="E75" s="106">
        <f>G75+I75+K75</f>
        <v>7419.700000000001</v>
      </c>
      <c r="F75" s="106">
        <f>H75+J75+L75</f>
        <v>6891.400000000001</v>
      </c>
      <c r="G75" s="106">
        <v>5193.8</v>
      </c>
      <c r="H75" s="106">
        <v>6546.8</v>
      </c>
      <c r="I75" s="106">
        <v>2225.9</v>
      </c>
      <c r="J75" s="106">
        <v>344.6</v>
      </c>
      <c r="K75" s="106"/>
      <c r="L75" s="106"/>
      <c r="M75" s="455"/>
    </row>
    <row r="76" spans="1:13" ht="20.25">
      <c r="A76" s="430" t="s">
        <v>379</v>
      </c>
      <c r="B76" s="454" t="s">
        <v>428</v>
      </c>
      <c r="C76" s="454" t="s">
        <v>424</v>
      </c>
      <c r="D76" s="106" t="s">
        <v>420</v>
      </c>
      <c r="E76" s="106">
        <f>SUM(E77:E78)</f>
        <v>0</v>
      </c>
      <c r="F76" s="106">
        <f aca="true" t="shared" si="16" ref="F76:L76">SUM(F77:F78)</f>
        <v>0</v>
      </c>
      <c r="G76" s="106">
        <f t="shared" si="16"/>
        <v>0</v>
      </c>
      <c r="H76" s="106">
        <f t="shared" si="16"/>
        <v>0</v>
      </c>
      <c r="I76" s="106">
        <f t="shared" si="16"/>
        <v>0</v>
      </c>
      <c r="J76" s="106">
        <f t="shared" si="16"/>
        <v>0</v>
      </c>
      <c r="K76" s="106">
        <f t="shared" si="16"/>
        <v>0</v>
      </c>
      <c r="L76" s="106">
        <f t="shared" si="16"/>
        <v>0</v>
      </c>
      <c r="M76" s="107"/>
    </row>
    <row r="77" spans="1:13" ht="20.25">
      <c r="A77" s="431"/>
      <c r="B77" s="455"/>
      <c r="C77" s="455"/>
      <c r="D77" s="106">
        <v>2013</v>
      </c>
      <c r="E77" s="106">
        <f>G77+I77+K77</f>
        <v>0</v>
      </c>
      <c r="F77" s="106">
        <f>H77+J77+L77</f>
        <v>0</v>
      </c>
      <c r="G77" s="106"/>
      <c r="H77" s="106"/>
      <c r="I77" s="106"/>
      <c r="J77" s="106"/>
      <c r="K77" s="106"/>
      <c r="L77" s="106"/>
      <c r="M77" s="108"/>
    </row>
    <row r="78" spans="1:13" ht="20.25">
      <c r="A78" s="431"/>
      <c r="B78" s="455"/>
      <c r="C78" s="455"/>
      <c r="D78" s="106">
        <v>2014</v>
      </c>
      <c r="E78" s="106">
        <f>G78+I78+K78</f>
        <v>0</v>
      </c>
      <c r="F78" s="106">
        <f>H78+J78+L78</f>
        <v>0</v>
      </c>
      <c r="G78" s="106"/>
      <c r="H78" s="106"/>
      <c r="I78" s="106"/>
      <c r="J78" s="106"/>
      <c r="K78" s="106"/>
      <c r="L78" s="106"/>
      <c r="M78" s="108"/>
    </row>
    <row r="79" spans="1:13" ht="20.25">
      <c r="A79" s="430" t="s">
        <v>429</v>
      </c>
      <c r="B79" s="454" t="s">
        <v>430</v>
      </c>
      <c r="C79" s="454"/>
      <c r="D79" s="106" t="s">
        <v>420</v>
      </c>
      <c r="E79" s="106">
        <f>E82+E85+E88</f>
        <v>2000</v>
      </c>
      <c r="F79" s="106">
        <f aca="true" t="shared" si="17" ref="F79:L81">F82+F85+F88</f>
        <v>0</v>
      </c>
      <c r="G79" s="106">
        <f t="shared" si="17"/>
        <v>0</v>
      </c>
      <c r="H79" s="106">
        <f t="shared" si="17"/>
        <v>0</v>
      </c>
      <c r="I79" s="106">
        <f t="shared" si="17"/>
        <v>2000</v>
      </c>
      <c r="J79" s="106">
        <f t="shared" si="17"/>
        <v>0</v>
      </c>
      <c r="K79" s="106">
        <f t="shared" si="17"/>
        <v>0</v>
      </c>
      <c r="L79" s="106">
        <f t="shared" si="17"/>
        <v>0</v>
      </c>
      <c r="M79" s="454"/>
    </row>
    <row r="80" spans="1:13" ht="20.25">
      <c r="A80" s="431"/>
      <c r="B80" s="455"/>
      <c r="C80" s="455"/>
      <c r="D80" s="106">
        <v>2013</v>
      </c>
      <c r="E80" s="106">
        <f>E83+E86+E89</f>
        <v>0</v>
      </c>
      <c r="F80" s="106">
        <f t="shared" si="17"/>
        <v>0</v>
      </c>
      <c r="G80" s="106">
        <f t="shared" si="17"/>
        <v>0</v>
      </c>
      <c r="H80" s="106">
        <f t="shared" si="17"/>
        <v>0</v>
      </c>
      <c r="I80" s="106">
        <f t="shared" si="17"/>
        <v>0</v>
      </c>
      <c r="J80" s="106">
        <f t="shared" si="17"/>
        <v>0</v>
      </c>
      <c r="K80" s="106">
        <f t="shared" si="17"/>
        <v>0</v>
      </c>
      <c r="L80" s="106">
        <f t="shared" si="17"/>
        <v>0</v>
      </c>
      <c r="M80" s="455"/>
    </row>
    <row r="81" spans="1:13" ht="20.25">
      <c r="A81" s="431"/>
      <c r="B81" s="455"/>
      <c r="C81" s="455"/>
      <c r="D81" s="106">
        <v>2014</v>
      </c>
      <c r="E81" s="106">
        <f>E84+E87+E90</f>
        <v>2000</v>
      </c>
      <c r="F81" s="106">
        <f t="shared" si="17"/>
        <v>0</v>
      </c>
      <c r="G81" s="106">
        <f t="shared" si="17"/>
        <v>0</v>
      </c>
      <c r="H81" s="106">
        <f t="shared" si="17"/>
        <v>0</v>
      </c>
      <c r="I81" s="106">
        <f t="shared" si="17"/>
        <v>2000</v>
      </c>
      <c r="J81" s="106">
        <f t="shared" si="17"/>
        <v>0</v>
      </c>
      <c r="K81" s="106">
        <f t="shared" si="17"/>
        <v>0</v>
      </c>
      <c r="L81" s="106">
        <f t="shared" si="17"/>
        <v>0</v>
      </c>
      <c r="M81" s="455"/>
    </row>
    <row r="82" spans="1:13" ht="20.25">
      <c r="A82" s="430" t="s">
        <v>431</v>
      </c>
      <c r="B82" s="454" t="s">
        <v>432</v>
      </c>
      <c r="C82" s="454" t="s">
        <v>424</v>
      </c>
      <c r="D82" s="106" t="s">
        <v>420</v>
      </c>
      <c r="E82" s="106">
        <f>SUM(E83:E84)</f>
        <v>2000</v>
      </c>
      <c r="F82" s="106">
        <f aca="true" t="shared" si="18" ref="F82:L82">SUM(F83:F84)</f>
        <v>0</v>
      </c>
      <c r="G82" s="106">
        <f t="shared" si="18"/>
        <v>0</v>
      </c>
      <c r="H82" s="106">
        <f t="shared" si="18"/>
        <v>0</v>
      </c>
      <c r="I82" s="106">
        <f t="shared" si="18"/>
        <v>2000</v>
      </c>
      <c r="J82" s="106">
        <f t="shared" si="18"/>
        <v>0</v>
      </c>
      <c r="K82" s="106">
        <f t="shared" si="18"/>
        <v>0</v>
      </c>
      <c r="L82" s="106">
        <f t="shared" si="18"/>
        <v>0</v>
      </c>
      <c r="M82" s="107"/>
    </row>
    <row r="83" spans="1:13" ht="20.25">
      <c r="A83" s="431"/>
      <c r="B83" s="455"/>
      <c r="C83" s="455"/>
      <c r="D83" s="106">
        <v>2013</v>
      </c>
      <c r="E83" s="106">
        <f>G83+I83+K83</f>
        <v>0</v>
      </c>
      <c r="F83" s="106">
        <f>H83+J83+L83</f>
        <v>0</v>
      </c>
      <c r="G83" s="106"/>
      <c r="H83" s="106"/>
      <c r="I83" s="106"/>
      <c r="J83" s="106"/>
      <c r="K83" s="106"/>
      <c r="L83" s="106"/>
      <c r="M83" s="108"/>
    </row>
    <row r="84" spans="1:13" ht="20.25">
      <c r="A84" s="431"/>
      <c r="B84" s="455"/>
      <c r="C84" s="455"/>
      <c r="D84" s="106">
        <v>2014</v>
      </c>
      <c r="E84" s="106">
        <f>G84+I84+K84</f>
        <v>2000</v>
      </c>
      <c r="F84" s="106">
        <f>H84+J84+L84</f>
        <v>0</v>
      </c>
      <c r="G84" s="106"/>
      <c r="H84" s="106"/>
      <c r="I84" s="106">
        <v>2000</v>
      </c>
      <c r="J84" s="106">
        <v>0</v>
      </c>
      <c r="K84" s="106"/>
      <c r="L84" s="106"/>
      <c r="M84" s="108"/>
    </row>
    <row r="85" spans="1:13" ht="20.25">
      <c r="A85" s="430" t="s">
        <v>433</v>
      </c>
      <c r="B85" s="454" t="s">
        <v>434</v>
      </c>
      <c r="C85" s="454" t="s">
        <v>424</v>
      </c>
      <c r="D85" s="106" t="s">
        <v>420</v>
      </c>
      <c r="E85" s="106">
        <f>SUM(E86:E87)</f>
        <v>0</v>
      </c>
      <c r="F85" s="106">
        <f aca="true" t="shared" si="19" ref="F85:L85">SUM(F86:F87)</f>
        <v>0</v>
      </c>
      <c r="G85" s="106">
        <f t="shared" si="19"/>
        <v>0</v>
      </c>
      <c r="H85" s="106">
        <f t="shared" si="19"/>
        <v>0</v>
      </c>
      <c r="I85" s="106">
        <f t="shared" si="19"/>
        <v>0</v>
      </c>
      <c r="J85" s="106">
        <f t="shared" si="19"/>
        <v>0</v>
      </c>
      <c r="K85" s="106">
        <f t="shared" si="19"/>
        <v>0</v>
      </c>
      <c r="L85" s="106">
        <f t="shared" si="19"/>
        <v>0</v>
      </c>
      <c r="M85" s="454"/>
    </row>
    <row r="86" spans="1:13" ht="20.25">
      <c r="A86" s="431"/>
      <c r="B86" s="455"/>
      <c r="C86" s="455"/>
      <c r="D86" s="106">
        <v>2013</v>
      </c>
      <c r="E86" s="106">
        <f>G86+I86+K86</f>
        <v>0</v>
      </c>
      <c r="F86" s="106">
        <f>H86+J86+L86</f>
        <v>0</v>
      </c>
      <c r="G86" s="106"/>
      <c r="H86" s="106"/>
      <c r="I86" s="106"/>
      <c r="J86" s="106"/>
      <c r="K86" s="106"/>
      <c r="L86" s="106"/>
      <c r="M86" s="455"/>
    </row>
    <row r="87" spans="1:13" ht="20.25">
      <c r="A87" s="431"/>
      <c r="B87" s="455"/>
      <c r="C87" s="455"/>
      <c r="D87" s="106">
        <v>2014</v>
      </c>
      <c r="E87" s="106">
        <f>G87+I87+K87</f>
        <v>0</v>
      </c>
      <c r="F87" s="106">
        <f>H87+J87+L87</f>
        <v>0</v>
      </c>
      <c r="G87" s="106"/>
      <c r="H87" s="106"/>
      <c r="I87" s="106"/>
      <c r="J87" s="106"/>
      <c r="K87" s="106"/>
      <c r="L87" s="106"/>
      <c r="M87" s="455"/>
    </row>
    <row r="88" spans="1:13" ht="20.25">
      <c r="A88" s="430" t="s">
        <v>435</v>
      </c>
      <c r="B88" s="454" t="s">
        <v>436</v>
      </c>
      <c r="C88" s="454" t="s">
        <v>437</v>
      </c>
      <c r="D88" s="106" t="s">
        <v>420</v>
      </c>
      <c r="E88" s="106">
        <f>SUM(E89:E90)</f>
        <v>0</v>
      </c>
      <c r="F88" s="106">
        <f aca="true" t="shared" si="20" ref="F88:L88">SUM(F89:F90)</f>
        <v>0</v>
      </c>
      <c r="G88" s="106">
        <f t="shared" si="20"/>
        <v>0</v>
      </c>
      <c r="H88" s="106">
        <f t="shared" si="20"/>
        <v>0</v>
      </c>
      <c r="I88" s="106">
        <f t="shared" si="20"/>
        <v>0</v>
      </c>
      <c r="J88" s="106">
        <f t="shared" si="20"/>
        <v>0</v>
      </c>
      <c r="K88" s="106">
        <f t="shared" si="20"/>
        <v>0</v>
      </c>
      <c r="L88" s="106">
        <f t="shared" si="20"/>
        <v>0</v>
      </c>
      <c r="M88" s="107"/>
    </row>
    <row r="89" spans="1:13" ht="20.25">
      <c r="A89" s="431"/>
      <c r="B89" s="455"/>
      <c r="C89" s="455"/>
      <c r="D89" s="106">
        <v>2013</v>
      </c>
      <c r="E89" s="106">
        <f>G89+I89+K89</f>
        <v>0</v>
      </c>
      <c r="F89" s="106">
        <f>H89+J89+L89</f>
        <v>0</v>
      </c>
      <c r="G89" s="106"/>
      <c r="H89" s="106"/>
      <c r="I89" s="106"/>
      <c r="J89" s="106"/>
      <c r="K89" s="106"/>
      <c r="L89" s="106"/>
      <c r="M89" s="108"/>
    </row>
    <row r="90" spans="1:13" ht="20.25">
      <c r="A90" s="431"/>
      <c r="B90" s="455"/>
      <c r="C90" s="455"/>
      <c r="D90" s="106">
        <v>2014</v>
      </c>
      <c r="E90" s="106">
        <f>G90+I90+K90</f>
        <v>0</v>
      </c>
      <c r="F90" s="106">
        <f>H90+J90+L90</f>
        <v>0</v>
      </c>
      <c r="G90" s="106"/>
      <c r="H90" s="106"/>
      <c r="I90" s="106"/>
      <c r="J90" s="106"/>
      <c r="K90" s="106"/>
      <c r="L90" s="106"/>
      <c r="M90" s="108"/>
    </row>
    <row r="91" spans="1:13" ht="20.25">
      <c r="A91" s="430" t="s">
        <v>438</v>
      </c>
      <c r="B91" s="454" t="s">
        <v>439</v>
      </c>
      <c r="C91" s="454"/>
      <c r="D91" s="106" t="s">
        <v>420</v>
      </c>
      <c r="E91" s="106">
        <f>E94</f>
        <v>0</v>
      </c>
      <c r="F91" s="106">
        <f aca="true" t="shared" si="21" ref="F91:L91">F94</f>
        <v>0</v>
      </c>
      <c r="G91" s="106">
        <f t="shared" si="21"/>
        <v>0</v>
      </c>
      <c r="H91" s="106">
        <f t="shared" si="21"/>
        <v>0</v>
      </c>
      <c r="I91" s="106">
        <f t="shared" si="21"/>
        <v>0</v>
      </c>
      <c r="J91" s="106">
        <f t="shared" si="21"/>
        <v>0</v>
      </c>
      <c r="K91" s="106">
        <f t="shared" si="21"/>
        <v>0</v>
      </c>
      <c r="L91" s="106">
        <f t="shared" si="21"/>
        <v>0</v>
      </c>
      <c r="M91" s="454"/>
    </row>
    <row r="92" spans="1:13" ht="20.25">
      <c r="A92" s="431"/>
      <c r="B92" s="455"/>
      <c r="C92" s="455"/>
      <c r="D92" s="106">
        <v>2013</v>
      </c>
      <c r="E92" s="106">
        <f aca="true" t="shared" si="22" ref="E92:L93">E95</f>
        <v>0</v>
      </c>
      <c r="F92" s="106">
        <f t="shared" si="22"/>
        <v>0</v>
      </c>
      <c r="G92" s="106">
        <f t="shared" si="22"/>
        <v>0</v>
      </c>
      <c r="H92" s="106">
        <f t="shared" si="22"/>
        <v>0</v>
      </c>
      <c r="I92" s="106">
        <f t="shared" si="22"/>
        <v>0</v>
      </c>
      <c r="J92" s="106">
        <f t="shared" si="22"/>
        <v>0</v>
      </c>
      <c r="K92" s="106">
        <f t="shared" si="22"/>
        <v>0</v>
      </c>
      <c r="L92" s="106">
        <f t="shared" si="22"/>
        <v>0</v>
      </c>
      <c r="M92" s="455"/>
    </row>
    <row r="93" spans="1:13" ht="20.25">
      <c r="A93" s="431"/>
      <c r="B93" s="455"/>
      <c r="C93" s="455"/>
      <c r="D93" s="106">
        <v>2014</v>
      </c>
      <c r="E93" s="106">
        <f t="shared" si="22"/>
        <v>0</v>
      </c>
      <c r="F93" s="106">
        <f t="shared" si="22"/>
        <v>0</v>
      </c>
      <c r="G93" s="106">
        <f t="shared" si="22"/>
        <v>0</v>
      </c>
      <c r="H93" s="106">
        <f t="shared" si="22"/>
        <v>0</v>
      </c>
      <c r="I93" s="106">
        <f t="shared" si="22"/>
        <v>0</v>
      </c>
      <c r="J93" s="106">
        <f t="shared" si="22"/>
        <v>0</v>
      </c>
      <c r="K93" s="106">
        <f t="shared" si="22"/>
        <v>0</v>
      </c>
      <c r="L93" s="106">
        <f t="shared" si="22"/>
        <v>0</v>
      </c>
      <c r="M93" s="455"/>
    </row>
    <row r="94" spans="1:13" ht="20.25">
      <c r="A94" s="430" t="s">
        <v>440</v>
      </c>
      <c r="B94" s="454" t="s">
        <v>441</v>
      </c>
      <c r="C94" s="454" t="s">
        <v>427</v>
      </c>
      <c r="D94" s="106" t="s">
        <v>420</v>
      </c>
      <c r="E94" s="106">
        <f>SUM(E95:E96)</f>
        <v>0</v>
      </c>
      <c r="F94" s="106">
        <f aca="true" t="shared" si="23" ref="F94:L94">SUM(F95:F96)</f>
        <v>0</v>
      </c>
      <c r="G94" s="106">
        <f t="shared" si="23"/>
        <v>0</v>
      </c>
      <c r="H94" s="106">
        <f t="shared" si="23"/>
        <v>0</v>
      </c>
      <c r="I94" s="106">
        <f t="shared" si="23"/>
        <v>0</v>
      </c>
      <c r="J94" s="106">
        <f t="shared" si="23"/>
        <v>0</v>
      </c>
      <c r="K94" s="106">
        <f t="shared" si="23"/>
        <v>0</v>
      </c>
      <c r="L94" s="106">
        <f t="shared" si="23"/>
        <v>0</v>
      </c>
      <c r="M94" s="107"/>
    </row>
    <row r="95" spans="1:13" ht="20.25">
      <c r="A95" s="431"/>
      <c r="B95" s="455"/>
      <c r="C95" s="455"/>
      <c r="D95" s="106">
        <v>2013</v>
      </c>
      <c r="E95" s="106">
        <f>G95+I95+K95</f>
        <v>0</v>
      </c>
      <c r="F95" s="106">
        <f>H95+J95+L95</f>
        <v>0</v>
      </c>
      <c r="G95" s="106"/>
      <c r="H95" s="106"/>
      <c r="I95" s="106"/>
      <c r="J95" s="106"/>
      <c r="K95" s="106"/>
      <c r="L95" s="106"/>
      <c r="M95" s="108"/>
    </row>
    <row r="96" spans="1:13" ht="20.25">
      <c r="A96" s="431"/>
      <c r="B96" s="455"/>
      <c r="C96" s="455"/>
      <c r="D96" s="106">
        <v>2014</v>
      </c>
      <c r="E96" s="106">
        <f>G96+I96+K96</f>
        <v>0</v>
      </c>
      <c r="F96" s="106">
        <f>H96+J96+L96</f>
        <v>0</v>
      </c>
      <c r="G96" s="106"/>
      <c r="H96" s="106"/>
      <c r="I96" s="106"/>
      <c r="J96" s="106"/>
      <c r="K96" s="106"/>
      <c r="L96" s="106"/>
      <c r="M96" s="108"/>
    </row>
    <row r="97" spans="1:13" ht="20.25">
      <c r="A97" s="430" t="s">
        <v>442</v>
      </c>
      <c r="B97" s="454" t="s">
        <v>443</v>
      </c>
      <c r="C97" s="454"/>
      <c r="D97" s="106" t="s">
        <v>420</v>
      </c>
      <c r="E97" s="106">
        <f>E100+E103+E106+E109+E112+E115+E118+E121+E124+E127+E130+E133+E136+E139+E142+E145+E148+E151+E154+E157+E160</f>
        <v>68218.4</v>
      </c>
      <c r="F97" s="106">
        <f aca="true" t="shared" si="24" ref="F97:L97">F100+F103+F106+F109+F112+F115+F118+F121+F124+F127+F130+F133+F136+F139+F142+F145+F148+F151+F154+F157+F160</f>
        <v>48289.5</v>
      </c>
      <c r="G97" s="106">
        <f t="shared" si="24"/>
        <v>50346.59999999999</v>
      </c>
      <c r="H97" s="106">
        <f t="shared" si="24"/>
        <v>39888.8</v>
      </c>
      <c r="I97" s="106">
        <f t="shared" si="24"/>
        <v>17771.799999999996</v>
      </c>
      <c r="J97" s="106">
        <f t="shared" si="24"/>
        <v>8209.2</v>
      </c>
      <c r="K97" s="106">
        <f t="shared" si="24"/>
        <v>100</v>
      </c>
      <c r="L97" s="106">
        <f t="shared" si="24"/>
        <v>191.5</v>
      </c>
      <c r="M97" s="454"/>
    </row>
    <row r="98" spans="1:13" ht="20.25">
      <c r="A98" s="431"/>
      <c r="B98" s="455"/>
      <c r="C98" s="455"/>
      <c r="D98" s="106">
        <v>2013</v>
      </c>
      <c r="E98" s="106">
        <f aca="true" t="shared" si="25" ref="E98:L99">E101+E104+E107+E110+E113+E116+E119+E122+E125+E128+E131+E134+E137+E140+E143+E146+E149+E152+E155+E158+E161</f>
        <v>33074.2</v>
      </c>
      <c r="F98" s="106">
        <f t="shared" si="25"/>
        <v>27388.9</v>
      </c>
      <c r="G98" s="106">
        <f t="shared" si="25"/>
        <v>26270.400000000005</v>
      </c>
      <c r="H98" s="106">
        <f t="shared" si="25"/>
        <v>22799.2</v>
      </c>
      <c r="I98" s="106">
        <f t="shared" si="25"/>
        <v>6703.8</v>
      </c>
      <c r="J98" s="106">
        <f t="shared" si="25"/>
        <v>4398.2</v>
      </c>
      <c r="K98" s="106">
        <f t="shared" si="25"/>
        <v>100</v>
      </c>
      <c r="L98" s="106">
        <f t="shared" si="25"/>
        <v>191.5</v>
      </c>
      <c r="M98" s="455"/>
    </row>
    <row r="99" spans="1:13" ht="20.25">
      <c r="A99" s="431"/>
      <c r="B99" s="455"/>
      <c r="C99" s="455"/>
      <c r="D99" s="106">
        <v>2014</v>
      </c>
      <c r="E99" s="106">
        <f t="shared" si="25"/>
        <v>35144.2</v>
      </c>
      <c r="F99" s="106">
        <f t="shared" si="25"/>
        <v>20900.600000000006</v>
      </c>
      <c r="G99" s="106">
        <f t="shared" si="25"/>
        <v>24076.2</v>
      </c>
      <c r="H99" s="106">
        <f t="shared" si="25"/>
        <v>17089.600000000002</v>
      </c>
      <c r="I99" s="106">
        <f t="shared" si="25"/>
        <v>11068</v>
      </c>
      <c r="J99" s="106">
        <f t="shared" si="25"/>
        <v>3811.0000000000005</v>
      </c>
      <c r="K99" s="106">
        <f t="shared" si="25"/>
        <v>0</v>
      </c>
      <c r="L99" s="106">
        <f t="shared" si="25"/>
        <v>0</v>
      </c>
      <c r="M99" s="455"/>
    </row>
    <row r="100" spans="1:13" ht="53.25" customHeight="1">
      <c r="A100" s="430" t="s">
        <v>444</v>
      </c>
      <c r="B100" s="454" t="s">
        <v>445</v>
      </c>
      <c r="C100" s="454" t="s">
        <v>424</v>
      </c>
      <c r="D100" s="106" t="s">
        <v>420</v>
      </c>
      <c r="E100" s="106">
        <f>SUM(E101:E102)</f>
        <v>3345.2999999999997</v>
      </c>
      <c r="F100" s="106">
        <f aca="true" t="shared" si="26" ref="F100:L100">SUM(F101:F102)</f>
        <v>3238.8</v>
      </c>
      <c r="G100" s="106">
        <f t="shared" si="26"/>
        <v>2341.7</v>
      </c>
      <c r="H100" s="106">
        <f t="shared" si="26"/>
        <v>3066.4</v>
      </c>
      <c r="I100" s="106">
        <f t="shared" si="26"/>
        <v>1003.6</v>
      </c>
      <c r="J100" s="106">
        <f t="shared" si="26"/>
        <v>172.4</v>
      </c>
      <c r="K100" s="106">
        <f t="shared" si="26"/>
        <v>0</v>
      </c>
      <c r="L100" s="106">
        <f t="shared" si="26"/>
        <v>0</v>
      </c>
      <c r="M100" s="107" t="s">
        <v>425</v>
      </c>
    </row>
    <row r="101" spans="1:13" ht="20.25">
      <c r="A101" s="431"/>
      <c r="B101" s="455"/>
      <c r="C101" s="455"/>
      <c r="D101" s="106">
        <v>2013</v>
      </c>
      <c r="E101" s="106">
        <f>G101+I101+K101</f>
        <v>3345.2999999999997</v>
      </c>
      <c r="F101" s="106">
        <f>H101+J101+L101</f>
        <v>3238.8</v>
      </c>
      <c r="G101" s="106">
        <v>2341.7</v>
      </c>
      <c r="H101" s="106">
        <v>3066.4</v>
      </c>
      <c r="I101" s="106">
        <v>1003.6</v>
      </c>
      <c r="J101" s="106">
        <v>172.4</v>
      </c>
      <c r="K101" s="106"/>
      <c r="L101" s="106"/>
      <c r="M101" s="108"/>
    </row>
    <row r="102" spans="1:13" ht="20.25">
      <c r="A102" s="431"/>
      <c r="B102" s="455"/>
      <c r="C102" s="455"/>
      <c r="D102" s="106">
        <v>2014</v>
      </c>
      <c r="E102" s="106">
        <f>G102+I102+K102</f>
        <v>0</v>
      </c>
      <c r="F102" s="106">
        <f>H102+J102+L102</f>
        <v>0</v>
      </c>
      <c r="G102" s="106"/>
      <c r="H102" s="106"/>
      <c r="I102" s="106"/>
      <c r="J102" s="106"/>
      <c r="K102" s="106"/>
      <c r="L102" s="106"/>
      <c r="M102" s="108"/>
    </row>
    <row r="103" spans="1:13" ht="20.25">
      <c r="A103" s="430" t="s">
        <v>446</v>
      </c>
      <c r="B103" s="454" t="s">
        <v>447</v>
      </c>
      <c r="C103" s="454" t="s">
        <v>424</v>
      </c>
      <c r="D103" s="106" t="s">
        <v>420</v>
      </c>
      <c r="E103" s="106">
        <f>SUM(E104:E105)</f>
        <v>13879</v>
      </c>
      <c r="F103" s="106">
        <f aca="true" t="shared" si="27" ref="F103:L103">SUM(F104:F105)</f>
        <v>12489.6</v>
      </c>
      <c r="G103" s="106">
        <f t="shared" si="27"/>
        <v>9742.3</v>
      </c>
      <c r="H103" s="106">
        <f t="shared" si="27"/>
        <v>11865.1</v>
      </c>
      <c r="I103" s="106">
        <f t="shared" si="27"/>
        <v>4136.7</v>
      </c>
      <c r="J103" s="106">
        <f t="shared" si="27"/>
        <v>624.5</v>
      </c>
      <c r="K103" s="106">
        <f t="shared" si="27"/>
        <v>0</v>
      </c>
      <c r="L103" s="106">
        <f t="shared" si="27"/>
        <v>0</v>
      </c>
      <c r="M103" s="454"/>
    </row>
    <row r="104" spans="1:13" ht="20.25">
      <c r="A104" s="431"/>
      <c r="B104" s="455"/>
      <c r="C104" s="455"/>
      <c r="D104" s="106">
        <v>2013</v>
      </c>
      <c r="E104" s="106">
        <f>G104+I104+K104</f>
        <v>0</v>
      </c>
      <c r="F104" s="106">
        <f>H104+J104+L104</f>
        <v>0</v>
      </c>
      <c r="G104" s="106"/>
      <c r="H104" s="106"/>
      <c r="I104" s="106"/>
      <c r="J104" s="106"/>
      <c r="K104" s="106"/>
      <c r="L104" s="106"/>
      <c r="M104" s="455"/>
    </row>
    <row r="105" spans="1:13" ht="21" customHeight="1">
      <c r="A105" s="431"/>
      <c r="B105" s="455"/>
      <c r="C105" s="455"/>
      <c r="D105" s="106">
        <v>2014</v>
      </c>
      <c r="E105" s="106">
        <f>G105+I105+K105</f>
        <v>13879</v>
      </c>
      <c r="F105" s="106">
        <f>H105+J105+L105</f>
        <v>12489.6</v>
      </c>
      <c r="G105" s="106">
        <v>9742.3</v>
      </c>
      <c r="H105" s="106">
        <v>11865.1</v>
      </c>
      <c r="I105" s="106">
        <v>4136.7</v>
      </c>
      <c r="J105" s="106">
        <v>624.5</v>
      </c>
      <c r="K105" s="106"/>
      <c r="L105" s="106"/>
      <c r="M105" s="455"/>
    </row>
    <row r="106" spans="1:13" ht="20.25">
      <c r="A106" s="430" t="s">
        <v>448</v>
      </c>
      <c r="B106" s="454" t="s">
        <v>449</v>
      </c>
      <c r="C106" s="454" t="s">
        <v>424</v>
      </c>
      <c r="D106" s="106" t="s">
        <v>420</v>
      </c>
      <c r="E106" s="106">
        <f>SUM(E107:E108)</f>
        <v>1213.9</v>
      </c>
      <c r="F106" s="106">
        <f aca="true" t="shared" si="28" ref="F106:L106">SUM(F107:F108)</f>
        <v>1217.6000000000001</v>
      </c>
      <c r="G106" s="106">
        <f t="shared" si="28"/>
        <v>849.7</v>
      </c>
      <c r="H106" s="106">
        <f t="shared" si="28"/>
        <v>1153.2</v>
      </c>
      <c r="I106" s="106">
        <f t="shared" si="28"/>
        <v>364.2</v>
      </c>
      <c r="J106" s="106">
        <f t="shared" si="28"/>
        <v>64.4</v>
      </c>
      <c r="K106" s="106">
        <f t="shared" si="28"/>
        <v>0</v>
      </c>
      <c r="L106" s="106">
        <f t="shared" si="28"/>
        <v>0</v>
      </c>
      <c r="M106" s="107"/>
    </row>
    <row r="107" spans="1:13" ht="20.25">
      <c r="A107" s="431"/>
      <c r="B107" s="455"/>
      <c r="C107" s="455"/>
      <c r="D107" s="106">
        <v>2013</v>
      </c>
      <c r="E107" s="106">
        <f>G107+I107+K107</f>
        <v>0</v>
      </c>
      <c r="F107" s="106">
        <f>H107+J107+L107</f>
        <v>0</v>
      </c>
      <c r="G107" s="106"/>
      <c r="H107" s="106"/>
      <c r="I107" s="106"/>
      <c r="J107" s="106"/>
      <c r="K107" s="106"/>
      <c r="L107" s="106"/>
      <c r="M107" s="108"/>
    </row>
    <row r="108" spans="1:13" ht="45" customHeight="1">
      <c r="A108" s="431"/>
      <c r="B108" s="455"/>
      <c r="C108" s="455"/>
      <c r="D108" s="106">
        <v>2014</v>
      </c>
      <c r="E108" s="106">
        <f>G108+I108+K108</f>
        <v>1213.9</v>
      </c>
      <c r="F108" s="106">
        <f>H108+J108+L108</f>
        <v>1217.6000000000001</v>
      </c>
      <c r="G108" s="106">
        <v>849.7</v>
      </c>
      <c r="H108" s="106">
        <v>1153.2</v>
      </c>
      <c r="I108" s="106">
        <v>364.2</v>
      </c>
      <c r="J108" s="106">
        <v>64.4</v>
      </c>
      <c r="K108" s="106"/>
      <c r="L108" s="106"/>
      <c r="M108" s="108"/>
    </row>
    <row r="109" spans="1:13" ht="20.25">
      <c r="A109" s="430" t="s">
        <v>450</v>
      </c>
      <c r="B109" s="454" t="s">
        <v>451</v>
      </c>
      <c r="C109" s="454" t="s">
        <v>424</v>
      </c>
      <c r="D109" s="106" t="s">
        <v>420</v>
      </c>
      <c r="E109" s="106">
        <f>SUM(E110:E111)</f>
        <v>1000</v>
      </c>
      <c r="F109" s="106">
        <f aca="true" t="shared" si="29" ref="F109:L109">SUM(F110:F111)</f>
        <v>1000</v>
      </c>
      <c r="G109" s="106">
        <f t="shared" si="29"/>
        <v>1000</v>
      </c>
      <c r="H109" s="106">
        <f t="shared" si="29"/>
        <v>1000</v>
      </c>
      <c r="I109" s="106">
        <f t="shared" si="29"/>
        <v>0</v>
      </c>
      <c r="J109" s="106">
        <f t="shared" si="29"/>
        <v>0</v>
      </c>
      <c r="K109" s="106">
        <f t="shared" si="29"/>
        <v>0</v>
      </c>
      <c r="L109" s="106">
        <f t="shared" si="29"/>
        <v>0</v>
      </c>
      <c r="M109" s="454"/>
    </row>
    <row r="110" spans="1:13" ht="20.25">
      <c r="A110" s="431"/>
      <c r="B110" s="455"/>
      <c r="C110" s="455"/>
      <c r="D110" s="106">
        <v>2013</v>
      </c>
      <c r="E110" s="106">
        <f>G110+I110+K110</f>
        <v>1000</v>
      </c>
      <c r="F110" s="106">
        <f>H110+J110+L110</f>
        <v>1000</v>
      </c>
      <c r="G110" s="106">
        <v>1000</v>
      </c>
      <c r="H110" s="106">
        <v>1000</v>
      </c>
      <c r="I110" s="106"/>
      <c r="J110" s="106"/>
      <c r="K110" s="106"/>
      <c r="L110" s="106"/>
      <c r="M110" s="455"/>
    </row>
    <row r="111" spans="1:13" ht="20.25">
      <c r="A111" s="431"/>
      <c r="B111" s="455"/>
      <c r="C111" s="455"/>
      <c r="D111" s="106">
        <v>2014</v>
      </c>
      <c r="E111" s="106">
        <f>G111+I111+K111</f>
        <v>0</v>
      </c>
      <c r="F111" s="106">
        <f>H111+J111+L111</f>
        <v>0</v>
      </c>
      <c r="G111" s="106"/>
      <c r="H111" s="106"/>
      <c r="I111" s="106"/>
      <c r="J111" s="106"/>
      <c r="K111" s="106"/>
      <c r="L111" s="106"/>
      <c r="M111" s="455"/>
    </row>
    <row r="112" spans="1:13" ht="81">
      <c r="A112" s="430" t="s">
        <v>452</v>
      </c>
      <c r="B112" s="454" t="s">
        <v>453</v>
      </c>
      <c r="C112" s="454" t="s">
        <v>454</v>
      </c>
      <c r="D112" s="106" t="s">
        <v>420</v>
      </c>
      <c r="E112" s="106">
        <f>SUM(E113:E114)</f>
        <v>14889.3</v>
      </c>
      <c r="F112" s="106">
        <f aca="true" t="shared" si="30" ref="F112:L112">SUM(F113:F114)</f>
        <v>9406.6</v>
      </c>
      <c r="G112" s="106">
        <f t="shared" si="30"/>
        <v>10422.5</v>
      </c>
      <c r="H112" s="106">
        <f t="shared" si="30"/>
        <v>5052.8</v>
      </c>
      <c r="I112" s="106">
        <f t="shared" si="30"/>
        <v>4466.8</v>
      </c>
      <c r="J112" s="106">
        <f t="shared" si="30"/>
        <v>4353.8</v>
      </c>
      <c r="K112" s="106">
        <f t="shared" si="30"/>
        <v>0</v>
      </c>
      <c r="L112" s="106">
        <f t="shared" si="30"/>
        <v>0</v>
      </c>
      <c r="M112" s="107" t="s">
        <v>425</v>
      </c>
    </row>
    <row r="113" spans="1:13" ht="20.25">
      <c r="A113" s="431"/>
      <c r="B113" s="455"/>
      <c r="C113" s="455"/>
      <c r="D113" s="106">
        <v>2013</v>
      </c>
      <c r="E113" s="106">
        <f>G113+I113+K113</f>
        <v>5023.2</v>
      </c>
      <c r="F113" s="106">
        <f>H113+J113+L113</f>
        <v>5023.2</v>
      </c>
      <c r="G113" s="106">
        <v>3516.2</v>
      </c>
      <c r="H113" s="106">
        <v>3516.2</v>
      </c>
      <c r="I113" s="106">
        <v>1507</v>
      </c>
      <c r="J113" s="106">
        <v>1507</v>
      </c>
      <c r="K113" s="106"/>
      <c r="L113" s="106"/>
      <c r="M113" s="108"/>
    </row>
    <row r="114" spans="1:13" ht="20.25">
      <c r="A114" s="431"/>
      <c r="B114" s="455"/>
      <c r="C114" s="455"/>
      <c r="D114" s="106">
        <v>2014</v>
      </c>
      <c r="E114" s="106">
        <f>G114+I114+K114</f>
        <v>9866.1</v>
      </c>
      <c r="F114" s="106">
        <f>H114+J114+L114</f>
        <v>4383.400000000001</v>
      </c>
      <c r="G114" s="106">
        <v>6906.3</v>
      </c>
      <c r="H114" s="106">
        <f>6630.6-5094</f>
        <v>1536.6000000000004</v>
      </c>
      <c r="I114" s="106">
        <v>2959.8</v>
      </c>
      <c r="J114" s="106">
        <v>2846.8</v>
      </c>
      <c r="K114" s="106"/>
      <c r="L114" s="106"/>
      <c r="M114" s="108"/>
    </row>
    <row r="115" spans="1:13" ht="303.75">
      <c r="A115" s="500" t="s">
        <v>455</v>
      </c>
      <c r="B115" s="107" t="s">
        <v>456</v>
      </c>
      <c r="C115" s="497" t="s">
        <v>454</v>
      </c>
      <c r="D115" s="106" t="s">
        <v>420</v>
      </c>
      <c r="E115" s="106">
        <f>SUM(E116:E117)</f>
        <v>15354</v>
      </c>
      <c r="F115" s="106">
        <f aca="true" t="shared" si="31" ref="F115:L115">SUM(F116:F117)</f>
        <v>10365.3</v>
      </c>
      <c r="G115" s="106">
        <f t="shared" si="31"/>
        <v>12854</v>
      </c>
      <c r="H115" s="106">
        <f t="shared" si="31"/>
        <v>10365.3</v>
      </c>
      <c r="I115" s="106">
        <f t="shared" si="31"/>
        <v>2500</v>
      </c>
      <c r="J115" s="106">
        <f t="shared" si="31"/>
        <v>0</v>
      </c>
      <c r="K115" s="106">
        <f t="shared" si="31"/>
        <v>0</v>
      </c>
      <c r="L115" s="106">
        <f t="shared" si="31"/>
        <v>0</v>
      </c>
      <c r="M115" s="454"/>
    </row>
    <row r="116" spans="1:13" ht="20.25">
      <c r="A116" s="500"/>
      <c r="B116" s="455" t="s">
        <v>457</v>
      </c>
      <c r="C116" s="498"/>
      <c r="D116" s="106">
        <v>2013</v>
      </c>
      <c r="E116" s="106">
        <f>G116+I116+K116</f>
        <v>9654</v>
      </c>
      <c r="F116" s="106">
        <f>H116+J116+L116</f>
        <v>8807.4</v>
      </c>
      <c r="G116" s="106">
        <f>681.3+8972.7</f>
        <v>9654</v>
      </c>
      <c r="H116" s="106">
        <v>8807.4</v>
      </c>
      <c r="I116" s="106"/>
      <c r="J116" s="106"/>
      <c r="K116" s="106"/>
      <c r="L116" s="106"/>
      <c r="M116" s="455"/>
    </row>
    <row r="117" spans="1:13" ht="20.25">
      <c r="A117" s="500"/>
      <c r="B117" s="499"/>
      <c r="C117" s="498"/>
      <c r="D117" s="106">
        <v>2014</v>
      </c>
      <c r="E117" s="106">
        <f>G117+I117+K117</f>
        <v>5700</v>
      </c>
      <c r="F117" s="106">
        <f>H117+J117+L117</f>
        <v>1557.9</v>
      </c>
      <c r="G117" s="106">
        <v>3200</v>
      </c>
      <c r="H117" s="106">
        <v>1557.9</v>
      </c>
      <c r="I117" s="106">
        <v>2500</v>
      </c>
      <c r="J117" s="106">
        <v>0</v>
      </c>
      <c r="K117" s="106"/>
      <c r="L117" s="106"/>
      <c r="M117" s="455"/>
    </row>
    <row r="118" spans="1:13" ht="20.25">
      <c r="A118" s="447" t="s">
        <v>458</v>
      </c>
      <c r="B118" s="455" t="s">
        <v>459</v>
      </c>
      <c r="C118" s="454" t="s">
        <v>454</v>
      </c>
      <c r="D118" s="106" t="s">
        <v>420</v>
      </c>
      <c r="E118" s="106">
        <f>SUM(E119:E120)</f>
        <v>1259.9</v>
      </c>
      <c r="F118" s="106">
        <f aca="true" t="shared" si="32" ref="F118:L118">SUM(F119:F120)</f>
        <v>0</v>
      </c>
      <c r="G118" s="106">
        <f t="shared" si="32"/>
        <v>881.9</v>
      </c>
      <c r="H118" s="106">
        <f t="shared" si="32"/>
        <v>0</v>
      </c>
      <c r="I118" s="106">
        <f t="shared" si="32"/>
        <v>378</v>
      </c>
      <c r="J118" s="106">
        <f t="shared" si="32"/>
        <v>0</v>
      </c>
      <c r="K118" s="106">
        <f t="shared" si="32"/>
        <v>0</v>
      </c>
      <c r="L118" s="106">
        <f t="shared" si="32"/>
        <v>0</v>
      </c>
      <c r="M118" s="107"/>
    </row>
    <row r="119" spans="1:13" ht="20.25">
      <c r="A119" s="447"/>
      <c r="B119" s="455"/>
      <c r="C119" s="455"/>
      <c r="D119" s="106">
        <v>2013</v>
      </c>
      <c r="E119" s="106">
        <f>G119+I119+K119</f>
        <v>0</v>
      </c>
      <c r="F119" s="106">
        <f>H119+J119+L119</f>
        <v>0</v>
      </c>
      <c r="G119" s="106"/>
      <c r="H119" s="106"/>
      <c r="I119" s="106"/>
      <c r="J119" s="106"/>
      <c r="K119" s="106"/>
      <c r="L119" s="106"/>
      <c r="M119" s="108"/>
    </row>
    <row r="120" spans="1:13" ht="20.25">
      <c r="A120" s="447"/>
      <c r="B120" s="455"/>
      <c r="C120" s="455"/>
      <c r="D120" s="106">
        <v>2014</v>
      </c>
      <c r="E120" s="106">
        <f>G120+I120+K120</f>
        <v>1259.9</v>
      </c>
      <c r="F120" s="106">
        <f>H120+J120+L120</f>
        <v>0</v>
      </c>
      <c r="G120" s="106">
        <v>881.9</v>
      </c>
      <c r="H120" s="106">
        <v>0</v>
      </c>
      <c r="I120" s="106">
        <v>378</v>
      </c>
      <c r="J120" s="106">
        <v>0</v>
      </c>
      <c r="K120" s="106"/>
      <c r="L120" s="106"/>
      <c r="M120" s="108"/>
    </row>
    <row r="121" spans="1:13" ht="20.25">
      <c r="A121" s="446" t="s">
        <v>460</v>
      </c>
      <c r="B121" s="454" t="s">
        <v>461</v>
      </c>
      <c r="C121" s="454" t="s">
        <v>454</v>
      </c>
      <c r="D121" s="106" t="s">
        <v>420</v>
      </c>
      <c r="E121" s="106">
        <f>SUM(E122:E123)</f>
        <v>4780</v>
      </c>
      <c r="F121" s="106">
        <f aca="true" t="shared" si="33" ref="F121:L121">SUM(F122:F123)</f>
        <v>472.9</v>
      </c>
      <c r="G121" s="106">
        <f t="shared" si="33"/>
        <v>3206</v>
      </c>
      <c r="H121" s="106">
        <f t="shared" si="33"/>
        <v>0</v>
      </c>
      <c r="I121" s="106">
        <f t="shared" si="33"/>
        <v>1474</v>
      </c>
      <c r="J121" s="106">
        <f t="shared" si="33"/>
        <v>281.4</v>
      </c>
      <c r="K121" s="106">
        <f t="shared" si="33"/>
        <v>100</v>
      </c>
      <c r="L121" s="106">
        <f t="shared" si="33"/>
        <v>191.5</v>
      </c>
      <c r="M121" s="454"/>
    </row>
    <row r="122" spans="1:13" ht="20.25">
      <c r="A122" s="447"/>
      <c r="B122" s="455"/>
      <c r="C122" s="455"/>
      <c r="D122" s="106">
        <v>2013</v>
      </c>
      <c r="E122" s="106">
        <f>G122+I122+K122</f>
        <v>4780</v>
      </c>
      <c r="F122" s="106">
        <f>H122+J122+L122</f>
        <v>472.9</v>
      </c>
      <c r="G122" s="106">
        <v>3206</v>
      </c>
      <c r="H122" s="106">
        <v>0</v>
      </c>
      <c r="I122" s="106">
        <v>1474</v>
      </c>
      <c r="J122" s="106">
        <v>281.4</v>
      </c>
      <c r="K122" s="106">
        <v>100</v>
      </c>
      <c r="L122" s="106">
        <v>191.5</v>
      </c>
      <c r="M122" s="455"/>
    </row>
    <row r="123" spans="1:13" ht="20.25">
      <c r="A123" s="447"/>
      <c r="B123" s="455"/>
      <c r="C123" s="455"/>
      <c r="D123" s="106">
        <v>2014</v>
      </c>
      <c r="E123" s="106">
        <f>G123+I123+K123</f>
        <v>0</v>
      </c>
      <c r="F123" s="106">
        <f>H123+J123+L123</f>
        <v>0</v>
      </c>
      <c r="G123" s="106"/>
      <c r="H123" s="106"/>
      <c r="I123" s="106"/>
      <c r="J123" s="106"/>
      <c r="K123" s="106"/>
      <c r="L123" s="106"/>
      <c r="M123" s="455"/>
    </row>
    <row r="124" spans="1:13" ht="20.25">
      <c r="A124" s="430" t="s">
        <v>462</v>
      </c>
      <c r="B124" s="454" t="s">
        <v>463</v>
      </c>
      <c r="C124" s="454" t="s">
        <v>424</v>
      </c>
      <c r="D124" s="106" t="s">
        <v>420</v>
      </c>
      <c r="E124" s="106">
        <f>SUM(E125:E126)</f>
        <v>912.7</v>
      </c>
      <c r="F124" s="106">
        <f aca="true" t="shared" si="34" ref="F124:L124">SUM(F125:F126)</f>
        <v>1206</v>
      </c>
      <c r="G124" s="106">
        <f t="shared" si="34"/>
        <v>912.7</v>
      </c>
      <c r="H124" s="106">
        <f t="shared" si="34"/>
        <v>1175.7</v>
      </c>
      <c r="I124" s="106">
        <f t="shared" si="34"/>
        <v>0</v>
      </c>
      <c r="J124" s="106">
        <f t="shared" si="34"/>
        <v>30.3</v>
      </c>
      <c r="K124" s="106">
        <f t="shared" si="34"/>
        <v>0</v>
      </c>
      <c r="L124" s="106">
        <f t="shared" si="34"/>
        <v>0</v>
      </c>
      <c r="M124" s="107"/>
    </row>
    <row r="125" spans="1:13" ht="20.25">
      <c r="A125" s="431"/>
      <c r="B125" s="455"/>
      <c r="C125" s="455"/>
      <c r="D125" s="106">
        <v>2013</v>
      </c>
      <c r="E125" s="106">
        <f>G125+I125+K125</f>
        <v>912.7</v>
      </c>
      <c r="F125" s="106">
        <f>H125+J125+L125</f>
        <v>1175.7</v>
      </c>
      <c r="G125" s="106">
        <v>912.7</v>
      </c>
      <c r="H125" s="106">
        <v>1175.7</v>
      </c>
      <c r="I125" s="106"/>
      <c r="J125" s="106"/>
      <c r="K125" s="106"/>
      <c r="L125" s="106"/>
      <c r="M125" s="108"/>
    </row>
    <row r="126" spans="1:13" ht="106.5" customHeight="1">
      <c r="A126" s="431"/>
      <c r="B126" s="455"/>
      <c r="C126" s="455"/>
      <c r="D126" s="106">
        <v>2014</v>
      </c>
      <c r="E126" s="106">
        <f>G126+I126+K126</f>
        <v>0</v>
      </c>
      <c r="F126" s="106">
        <f>H126+J126+L126</f>
        <v>30.3</v>
      </c>
      <c r="G126" s="106"/>
      <c r="H126" s="106"/>
      <c r="I126" s="106"/>
      <c r="J126" s="106">
        <v>30.3</v>
      </c>
      <c r="K126" s="106"/>
      <c r="L126" s="106"/>
      <c r="M126" s="108"/>
    </row>
    <row r="127" spans="1:13" ht="20.25">
      <c r="A127" s="446" t="s">
        <v>464</v>
      </c>
      <c r="B127" s="454" t="s">
        <v>465</v>
      </c>
      <c r="C127" s="454" t="s">
        <v>454</v>
      </c>
      <c r="D127" s="106" t="s">
        <v>420</v>
      </c>
      <c r="E127" s="106">
        <f>SUM(E128:E129)</f>
        <v>1327.4</v>
      </c>
      <c r="F127" s="106">
        <f aca="true" t="shared" si="35" ref="F127:L127">SUM(F128:F129)</f>
        <v>1086</v>
      </c>
      <c r="G127" s="106">
        <f t="shared" si="35"/>
        <v>0</v>
      </c>
      <c r="H127" s="106">
        <f t="shared" si="35"/>
        <v>463.9</v>
      </c>
      <c r="I127" s="106">
        <f t="shared" si="35"/>
        <v>1327.4</v>
      </c>
      <c r="J127" s="106">
        <f t="shared" si="35"/>
        <v>622.1</v>
      </c>
      <c r="K127" s="106">
        <f t="shared" si="35"/>
        <v>0</v>
      </c>
      <c r="L127" s="106">
        <f t="shared" si="35"/>
        <v>0</v>
      </c>
      <c r="M127" s="454"/>
    </row>
    <row r="128" spans="1:13" ht="20.25">
      <c r="A128" s="447"/>
      <c r="B128" s="455"/>
      <c r="C128" s="455"/>
      <c r="D128" s="106">
        <v>2013</v>
      </c>
      <c r="E128" s="106">
        <f>G128+I128+K128</f>
        <v>748.1</v>
      </c>
      <c r="F128" s="106">
        <f>H128+J128+L128</f>
        <v>622.1</v>
      </c>
      <c r="G128" s="106"/>
      <c r="H128" s="106"/>
      <c r="I128" s="106">
        <v>748.1</v>
      </c>
      <c r="J128" s="106">
        <v>622.1</v>
      </c>
      <c r="K128" s="106"/>
      <c r="L128" s="106"/>
      <c r="M128" s="455"/>
    </row>
    <row r="129" spans="1:13" ht="20.25">
      <c r="A129" s="447"/>
      <c r="B129" s="455"/>
      <c r="C129" s="455"/>
      <c r="D129" s="106">
        <v>2014</v>
      </c>
      <c r="E129" s="106">
        <f>G129+I129+K129</f>
        <v>579.3</v>
      </c>
      <c r="F129" s="106">
        <f>H129+J129+L129</f>
        <v>463.9</v>
      </c>
      <c r="G129" s="106">
        <v>0</v>
      </c>
      <c r="H129" s="106">
        <v>463.9</v>
      </c>
      <c r="I129" s="106">
        <v>579.3</v>
      </c>
      <c r="J129" s="106">
        <v>0</v>
      </c>
      <c r="K129" s="106"/>
      <c r="L129" s="106"/>
      <c r="M129" s="455"/>
    </row>
    <row r="130" spans="1:13" ht="20.25">
      <c r="A130" s="446" t="s">
        <v>466</v>
      </c>
      <c r="B130" s="454" t="s">
        <v>467</v>
      </c>
      <c r="C130" s="454" t="s">
        <v>424</v>
      </c>
      <c r="D130" s="106" t="s">
        <v>420</v>
      </c>
      <c r="E130" s="106">
        <f>SUM(E131:E132)</f>
        <v>1476</v>
      </c>
      <c r="F130" s="106">
        <f aca="true" t="shared" si="36" ref="F130:L130">SUM(F131:F132)</f>
        <v>1172.3</v>
      </c>
      <c r="G130" s="106">
        <f t="shared" si="36"/>
        <v>0</v>
      </c>
      <c r="H130" s="106">
        <f t="shared" si="36"/>
        <v>0</v>
      </c>
      <c r="I130" s="106">
        <f t="shared" si="36"/>
        <v>1476</v>
      </c>
      <c r="J130" s="106">
        <f t="shared" si="36"/>
        <v>1172.3</v>
      </c>
      <c r="K130" s="106">
        <f t="shared" si="36"/>
        <v>0</v>
      </c>
      <c r="L130" s="106">
        <f t="shared" si="36"/>
        <v>0</v>
      </c>
      <c r="M130" s="107"/>
    </row>
    <row r="131" spans="1:13" ht="20.25">
      <c r="A131" s="447"/>
      <c r="B131" s="455"/>
      <c r="C131" s="455"/>
      <c r="D131" s="106">
        <v>2013</v>
      </c>
      <c r="E131" s="106">
        <f>G131+I131+K131</f>
        <v>1476</v>
      </c>
      <c r="F131" s="106">
        <f>H131+J131+L131</f>
        <v>1172.3</v>
      </c>
      <c r="G131" s="106"/>
      <c r="H131" s="106"/>
      <c r="I131" s="106">
        <v>1476</v>
      </c>
      <c r="J131" s="106">
        <v>1172.3</v>
      </c>
      <c r="K131" s="106"/>
      <c r="L131" s="106"/>
      <c r="M131" s="108"/>
    </row>
    <row r="132" spans="1:13" ht="20.25">
      <c r="A132" s="447"/>
      <c r="B132" s="455"/>
      <c r="C132" s="455"/>
      <c r="D132" s="106">
        <v>2014</v>
      </c>
      <c r="E132" s="106">
        <f>G132+I132+K132</f>
        <v>0</v>
      </c>
      <c r="F132" s="106">
        <f>H132+J132+L132</f>
        <v>0</v>
      </c>
      <c r="G132" s="106"/>
      <c r="H132" s="106"/>
      <c r="I132" s="106"/>
      <c r="J132" s="106"/>
      <c r="K132" s="106"/>
      <c r="L132" s="106"/>
      <c r="M132" s="108"/>
    </row>
    <row r="133" spans="1:13" ht="20.25">
      <c r="A133" s="446" t="s">
        <v>468</v>
      </c>
      <c r="B133" s="454" t="s">
        <v>469</v>
      </c>
      <c r="C133" s="454" t="s">
        <v>454</v>
      </c>
      <c r="D133" s="106" t="s">
        <v>420</v>
      </c>
      <c r="E133" s="106">
        <f>SUM(E134:E135)</f>
        <v>3212.7</v>
      </c>
      <c r="F133" s="106">
        <f aca="true" t="shared" si="37" ref="F133:L133">SUM(F134:F135)</f>
        <v>1904.9</v>
      </c>
      <c r="G133" s="106">
        <f t="shared" si="37"/>
        <v>3004.7</v>
      </c>
      <c r="H133" s="106">
        <f t="shared" si="37"/>
        <v>1601.9</v>
      </c>
      <c r="I133" s="106">
        <f t="shared" si="37"/>
        <v>208</v>
      </c>
      <c r="J133" s="106">
        <f t="shared" si="37"/>
        <v>303</v>
      </c>
      <c r="K133" s="106">
        <f t="shared" si="37"/>
        <v>0</v>
      </c>
      <c r="L133" s="106">
        <f t="shared" si="37"/>
        <v>0</v>
      </c>
      <c r="M133" s="454"/>
    </row>
    <row r="134" spans="1:13" ht="20.25">
      <c r="A134" s="447"/>
      <c r="B134" s="455"/>
      <c r="C134" s="455"/>
      <c r="D134" s="106">
        <v>2013</v>
      </c>
      <c r="E134" s="106">
        <f>G134+I134+K134</f>
        <v>1062.7</v>
      </c>
      <c r="F134" s="106">
        <f>H134+J134+L134</f>
        <v>1147</v>
      </c>
      <c r="G134" s="106">
        <v>1004.7</v>
      </c>
      <c r="H134" s="106">
        <v>1089</v>
      </c>
      <c r="I134" s="106">
        <v>58</v>
      </c>
      <c r="J134" s="106">
        <v>58</v>
      </c>
      <c r="K134" s="106"/>
      <c r="L134" s="106"/>
      <c r="M134" s="455"/>
    </row>
    <row r="135" spans="1:13" ht="20.25">
      <c r="A135" s="447"/>
      <c r="B135" s="455"/>
      <c r="C135" s="455"/>
      <c r="D135" s="106">
        <v>2014</v>
      </c>
      <c r="E135" s="106">
        <f>G135+I135+K135</f>
        <v>2150</v>
      </c>
      <c r="F135" s="106">
        <f>H135+J135+L135</f>
        <v>757.9</v>
      </c>
      <c r="G135" s="106">
        <v>2000</v>
      </c>
      <c r="H135" s="106">
        <v>512.9</v>
      </c>
      <c r="I135" s="106">
        <v>150</v>
      </c>
      <c r="J135" s="106">
        <v>245</v>
      </c>
      <c r="K135" s="106"/>
      <c r="L135" s="106"/>
      <c r="M135" s="455"/>
    </row>
    <row r="136" spans="1:13" ht="21">
      <c r="A136" s="472" t="s">
        <v>470</v>
      </c>
      <c r="B136" s="454" t="s">
        <v>471</v>
      </c>
      <c r="C136" s="475" t="s">
        <v>424</v>
      </c>
      <c r="D136" s="109" t="s">
        <v>420</v>
      </c>
      <c r="E136" s="109">
        <f>SUM(E137:E138)</f>
        <v>1156.4</v>
      </c>
      <c r="F136" s="109">
        <f aca="true" t="shared" si="38" ref="F136:L136">SUM(F137:F138)</f>
        <v>1500</v>
      </c>
      <c r="G136" s="109">
        <f t="shared" si="38"/>
        <v>1156.4</v>
      </c>
      <c r="H136" s="109">
        <f t="shared" si="38"/>
        <v>1500</v>
      </c>
      <c r="I136" s="109">
        <f t="shared" si="38"/>
        <v>0</v>
      </c>
      <c r="J136" s="109">
        <f t="shared" si="38"/>
        <v>0</v>
      </c>
      <c r="K136" s="109">
        <f t="shared" si="38"/>
        <v>0</v>
      </c>
      <c r="L136" s="109">
        <f t="shared" si="38"/>
        <v>0</v>
      </c>
      <c r="M136" s="110"/>
    </row>
    <row r="137" spans="1:13" ht="21">
      <c r="A137" s="473"/>
      <c r="B137" s="455"/>
      <c r="C137" s="476"/>
      <c r="D137" s="109">
        <v>2013</v>
      </c>
      <c r="E137" s="109">
        <f>G137+I137+K137</f>
        <v>1156.4</v>
      </c>
      <c r="F137" s="109">
        <f>H137+J137+L137</f>
        <v>1500</v>
      </c>
      <c r="G137" s="109">
        <v>1156.4</v>
      </c>
      <c r="H137" s="109">
        <v>1500</v>
      </c>
      <c r="I137" s="109"/>
      <c r="J137" s="109"/>
      <c r="K137" s="109"/>
      <c r="L137" s="109"/>
      <c r="M137" s="111"/>
    </row>
    <row r="138" spans="1:13" ht="21">
      <c r="A138" s="474"/>
      <c r="B138" s="455"/>
      <c r="C138" s="476"/>
      <c r="D138" s="109">
        <v>2014</v>
      </c>
      <c r="E138" s="109">
        <f>G138+I138+K138</f>
        <v>0</v>
      </c>
      <c r="F138" s="109">
        <f>H138+J138+L138</f>
        <v>0</v>
      </c>
      <c r="G138" s="109"/>
      <c r="H138" s="109"/>
      <c r="I138" s="109"/>
      <c r="J138" s="109"/>
      <c r="K138" s="109"/>
      <c r="L138" s="109"/>
      <c r="M138" s="111"/>
    </row>
    <row r="139" spans="1:13" ht="20.25">
      <c r="A139" s="431" t="s">
        <v>472</v>
      </c>
      <c r="B139" s="432" t="s">
        <v>473</v>
      </c>
      <c r="C139" s="444" t="s">
        <v>474</v>
      </c>
      <c r="D139" s="106" t="s">
        <v>420</v>
      </c>
      <c r="E139" s="106">
        <f>SUM(E140:E141)</f>
        <v>284</v>
      </c>
      <c r="F139" s="106">
        <f aca="true" t="shared" si="39" ref="F139:L139">SUM(F140:F141)</f>
        <v>249.8</v>
      </c>
      <c r="G139" s="106">
        <f t="shared" si="39"/>
        <v>284</v>
      </c>
      <c r="H139" s="106">
        <f t="shared" si="39"/>
        <v>249.8</v>
      </c>
      <c r="I139" s="106">
        <f t="shared" si="39"/>
        <v>0</v>
      </c>
      <c r="J139" s="106">
        <f t="shared" si="39"/>
        <v>0</v>
      </c>
      <c r="K139" s="106">
        <f t="shared" si="39"/>
        <v>0</v>
      </c>
      <c r="L139" s="106">
        <f t="shared" si="39"/>
        <v>0</v>
      </c>
      <c r="M139" s="436"/>
    </row>
    <row r="140" spans="1:13" ht="20.25">
      <c r="A140" s="431"/>
      <c r="B140" s="433"/>
      <c r="C140" s="445"/>
      <c r="D140" s="106">
        <v>2013</v>
      </c>
      <c r="E140" s="106">
        <f>G140+I140+K140</f>
        <v>284</v>
      </c>
      <c r="F140" s="106">
        <f>H140+J140+L140</f>
        <v>249.8</v>
      </c>
      <c r="G140" s="106">
        <f>219+65</f>
        <v>284</v>
      </c>
      <c r="H140" s="106">
        <v>249.8</v>
      </c>
      <c r="I140" s="106"/>
      <c r="J140" s="106"/>
      <c r="K140" s="106"/>
      <c r="L140" s="106"/>
      <c r="M140" s="437"/>
    </row>
    <row r="141" spans="1:13" ht="43.5" customHeight="1">
      <c r="A141" s="431"/>
      <c r="B141" s="433"/>
      <c r="C141" s="445"/>
      <c r="D141" s="106">
        <v>2014</v>
      </c>
      <c r="E141" s="106">
        <f>G141+I141+K141</f>
        <v>0</v>
      </c>
      <c r="F141" s="106">
        <f>H141+J141+L141</f>
        <v>0</v>
      </c>
      <c r="G141" s="106"/>
      <c r="H141" s="106"/>
      <c r="I141" s="106"/>
      <c r="J141" s="106"/>
      <c r="K141" s="106"/>
      <c r="L141" s="106"/>
      <c r="M141" s="437"/>
    </row>
    <row r="142" spans="1:13" ht="20.25">
      <c r="A142" s="446" t="s">
        <v>475</v>
      </c>
      <c r="B142" s="432" t="s">
        <v>476</v>
      </c>
      <c r="C142" s="440" t="s">
        <v>424</v>
      </c>
      <c r="D142" s="106" t="s">
        <v>420</v>
      </c>
      <c r="E142" s="106">
        <f>SUM(E143:E144)</f>
        <v>496</v>
      </c>
      <c r="F142" s="106">
        <f aca="true" t="shared" si="40" ref="F142:L142">SUM(F143:F144)</f>
        <v>0</v>
      </c>
      <c r="G142" s="106">
        <f t="shared" si="40"/>
        <v>496</v>
      </c>
      <c r="H142" s="106">
        <f t="shared" si="40"/>
        <v>0</v>
      </c>
      <c r="I142" s="106">
        <f t="shared" si="40"/>
        <v>0</v>
      </c>
      <c r="J142" s="106">
        <f t="shared" si="40"/>
        <v>0</v>
      </c>
      <c r="K142" s="106">
        <f t="shared" si="40"/>
        <v>0</v>
      </c>
      <c r="L142" s="106">
        <f t="shared" si="40"/>
        <v>0</v>
      </c>
      <c r="M142" s="112"/>
    </row>
    <row r="143" spans="1:13" ht="20.25">
      <c r="A143" s="447"/>
      <c r="B143" s="433"/>
      <c r="C143" s="441"/>
      <c r="D143" s="106">
        <v>2013</v>
      </c>
      <c r="E143" s="106">
        <f>G143+I143+K143</f>
        <v>0</v>
      </c>
      <c r="F143" s="106">
        <f>H143+J143+L143</f>
        <v>0</v>
      </c>
      <c r="G143" s="106"/>
      <c r="H143" s="106"/>
      <c r="I143" s="106"/>
      <c r="J143" s="106"/>
      <c r="K143" s="106"/>
      <c r="L143" s="106"/>
      <c r="M143" s="113"/>
    </row>
    <row r="144" spans="1:13" ht="20.25">
      <c r="A144" s="447"/>
      <c r="B144" s="433"/>
      <c r="C144" s="441"/>
      <c r="D144" s="106">
        <v>2014</v>
      </c>
      <c r="E144" s="106">
        <f>G144+I144+K144</f>
        <v>496</v>
      </c>
      <c r="F144" s="106">
        <f>H144+J144+L144</f>
        <v>0</v>
      </c>
      <c r="G144" s="106">
        <v>496</v>
      </c>
      <c r="H144" s="106">
        <v>0</v>
      </c>
      <c r="I144" s="106"/>
      <c r="J144" s="106"/>
      <c r="K144" s="106"/>
      <c r="L144" s="106"/>
      <c r="M144" s="113"/>
    </row>
    <row r="145" spans="1:13" ht="20.25">
      <c r="A145" s="430" t="s">
        <v>477</v>
      </c>
      <c r="B145" s="432" t="s">
        <v>478</v>
      </c>
      <c r="C145" s="434" t="s">
        <v>424</v>
      </c>
      <c r="D145" s="106" t="s">
        <v>420</v>
      </c>
      <c r="E145" s="106">
        <f>SUM(E146:E147)</f>
        <v>437.1</v>
      </c>
      <c r="F145" s="106">
        <f aca="true" t="shared" si="41" ref="F145:L145">SUM(F146:F147)</f>
        <v>585</v>
      </c>
      <c r="G145" s="106">
        <f t="shared" si="41"/>
        <v>0</v>
      </c>
      <c r="H145" s="106">
        <f t="shared" si="41"/>
        <v>0</v>
      </c>
      <c r="I145" s="106">
        <f t="shared" si="41"/>
        <v>437.1</v>
      </c>
      <c r="J145" s="106">
        <f t="shared" si="41"/>
        <v>585</v>
      </c>
      <c r="K145" s="106">
        <f t="shared" si="41"/>
        <v>0</v>
      </c>
      <c r="L145" s="106">
        <f t="shared" si="41"/>
        <v>0</v>
      </c>
      <c r="M145" s="436" t="s">
        <v>479</v>
      </c>
    </row>
    <row r="146" spans="1:13" ht="20.25">
      <c r="A146" s="431"/>
      <c r="B146" s="433"/>
      <c r="C146" s="435"/>
      <c r="D146" s="106">
        <v>2013</v>
      </c>
      <c r="E146" s="106">
        <f>G146+I146+K146</f>
        <v>437.1</v>
      </c>
      <c r="F146" s="106">
        <f>H146+J146+L146</f>
        <v>585</v>
      </c>
      <c r="G146" s="106"/>
      <c r="H146" s="106"/>
      <c r="I146" s="106">
        <v>437.1</v>
      </c>
      <c r="J146" s="106">
        <v>585</v>
      </c>
      <c r="K146" s="106"/>
      <c r="L146" s="106"/>
      <c r="M146" s="437"/>
    </row>
    <row r="147" spans="1:13" ht="20.25">
      <c r="A147" s="431"/>
      <c r="B147" s="433"/>
      <c r="C147" s="435"/>
      <c r="D147" s="106">
        <v>2014</v>
      </c>
      <c r="E147" s="106">
        <f>G147+I147+K147</f>
        <v>0</v>
      </c>
      <c r="F147" s="106">
        <f>H147+J147+L147</f>
        <v>0</v>
      </c>
      <c r="G147" s="106"/>
      <c r="H147" s="106"/>
      <c r="I147" s="106"/>
      <c r="J147" s="106"/>
      <c r="K147" s="106"/>
      <c r="L147" s="106"/>
      <c r="M147" s="437"/>
    </row>
    <row r="148" spans="1:13" ht="20.25">
      <c r="A148" s="430" t="s">
        <v>480</v>
      </c>
      <c r="B148" s="432" t="s">
        <v>481</v>
      </c>
      <c r="C148" s="434" t="s">
        <v>424</v>
      </c>
      <c r="D148" s="106" t="s">
        <v>420</v>
      </c>
      <c r="E148" s="106">
        <f>SUM(E149:E150)</f>
        <v>2000</v>
      </c>
      <c r="F148" s="106">
        <f aca="true" t="shared" si="42" ref="F148:L148">SUM(F149:F150)</f>
        <v>1200</v>
      </c>
      <c r="G148" s="106">
        <f t="shared" si="42"/>
        <v>2000</v>
      </c>
      <c r="H148" s="106">
        <f t="shared" si="42"/>
        <v>1200</v>
      </c>
      <c r="I148" s="106">
        <f t="shared" si="42"/>
        <v>0</v>
      </c>
      <c r="J148" s="106">
        <f t="shared" si="42"/>
        <v>0</v>
      </c>
      <c r="K148" s="106">
        <f t="shared" si="42"/>
        <v>0</v>
      </c>
      <c r="L148" s="106">
        <f t="shared" si="42"/>
        <v>0</v>
      </c>
      <c r="M148" s="112"/>
    </row>
    <row r="149" spans="1:13" ht="20.25">
      <c r="A149" s="431"/>
      <c r="B149" s="433"/>
      <c r="C149" s="435"/>
      <c r="D149" s="106">
        <v>2013</v>
      </c>
      <c r="E149" s="106">
        <f>G149+I149+K149</f>
        <v>2000</v>
      </c>
      <c r="F149" s="106">
        <f>H149+J149+L149</f>
        <v>1200</v>
      </c>
      <c r="G149" s="106">
        <v>2000</v>
      </c>
      <c r="H149" s="106">
        <v>1200</v>
      </c>
      <c r="I149" s="106"/>
      <c r="J149" s="106"/>
      <c r="K149" s="106"/>
      <c r="L149" s="106"/>
      <c r="M149" s="113"/>
    </row>
    <row r="150" spans="1:13" ht="20.25">
      <c r="A150" s="431"/>
      <c r="B150" s="433"/>
      <c r="C150" s="435"/>
      <c r="D150" s="106">
        <v>2014</v>
      </c>
      <c r="E150" s="106">
        <f>G150+I150+K150</f>
        <v>0</v>
      </c>
      <c r="F150" s="106">
        <f>H150+J150+L150</f>
        <v>0</v>
      </c>
      <c r="G150" s="106"/>
      <c r="H150" s="106"/>
      <c r="I150" s="106"/>
      <c r="J150" s="106"/>
      <c r="K150" s="106"/>
      <c r="L150" s="106"/>
      <c r="M150" s="113"/>
    </row>
    <row r="151" spans="1:13" ht="20.25">
      <c r="A151" s="430" t="s">
        <v>482</v>
      </c>
      <c r="B151" s="432" t="s">
        <v>483</v>
      </c>
      <c r="C151" s="434" t="s">
        <v>454</v>
      </c>
      <c r="D151" s="106" t="s">
        <v>420</v>
      </c>
      <c r="E151" s="106">
        <f>SUM(E152:E153)</f>
        <v>894.7</v>
      </c>
      <c r="F151" s="106">
        <f aca="true" t="shared" si="43" ref="F151:L151">SUM(F152:F153)</f>
        <v>845</v>
      </c>
      <c r="G151" s="106">
        <f t="shared" si="43"/>
        <v>894.7</v>
      </c>
      <c r="H151" s="106">
        <f t="shared" si="43"/>
        <v>845</v>
      </c>
      <c r="I151" s="106">
        <f t="shared" si="43"/>
        <v>0</v>
      </c>
      <c r="J151" s="106">
        <f t="shared" si="43"/>
        <v>0</v>
      </c>
      <c r="K151" s="106">
        <f t="shared" si="43"/>
        <v>0</v>
      </c>
      <c r="L151" s="106">
        <f t="shared" si="43"/>
        <v>0</v>
      </c>
      <c r="M151" s="436"/>
    </row>
    <row r="152" spans="1:13" ht="20.25">
      <c r="A152" s="431"/>
      <c r="B152" s="433"/>
      <c r="C152" s="435"/>
      <c r="D152" s="106">
        <v>2013</v>
      </c>
      <c r="E152" s="106">
        <f>G152+I152+K152</f>
        <v>894.7</v>
      </c>
      <c r="F152" s="106">
        <f>H152+J152+L152</f>
        <v>845</v>
      </c>
      <c r="G152" s="106">
        <v>894.7</v>
      </c>
      <c r="H152" s="106">
        <v>845</v>
      </c>
      <c r="I152" s="106"/>
      <c r="J152" s="106"/>
      <c r="K152" s="106"/>
      <c r="L152" s="106"/>
      <c r="M152" s="437"/>
    </row>
    <row r="153" spans="1:13" ht="20.25">
      <c r="A153" s="431"/>
      <c r="B153" s="433"/>
      <c r="C153" s="435"/>
      <c r="D153" s="106">
        <v>2014</v>
      </c>
      <c r="E153" s="106">
        <f>G153+I153+K153</f>
        <v>0</v>
      </c>
      <c r="F153" s="106">
        <f>H153+J153+L153</f>
        <v>0</v>
      </c>
      <c r="G153" s="106"/>
      <c r="H153" s="106"/>
      <c r="I153" s="106"/>
      <c r="J153" s="106"/>
      <c r="K153" s="106"/>
      <c r="L153" s="106"/>
      <c r="M153" s="437"/>
    </row>
    <row r="154" spans="1:13" ht="20.25">
      <c r="A154" s="430" t="s">
        <v>484</v>
      </c>
      <c r="B154" s="432" t="s">
        <v>485</v>
      </c>
      <c r="C154" s="434" t="s">
        <v>454</v>
      </c>
      <c r="D154" s="106" t="s">
        <v>420</v>
      </c>
      <c r="E154" s="106">
        <f>SUM(E155:E156)</f>
        <v>300</v>
      </c>
      <c r="F154" s="106">
        <f aca="true" t="shared" si="44" ref="F154:L154">SUM(F155:F156)</f>
        <v>349.7</v>
      </c>
      <c r="G154" s="106">
        <f t="shared" si="44"/>
        <v>300</v>
      </c>
      <c r="H154" s="106">
        <f t="shared" si="44"/>
        <v>349.7</v>
      </c>
      <c r="I154" s="106">
        <f t="shared" si="44"/>
        <v>0</v>
      </c>
      <c r="J154" s="106">
        <f t="shared" si="44"/>
        <v>0</v>
      </c>
      <c r="K154" s="106">
        <f t="shared" si="44"/>
        <v>0</v>
      </c>
      <c r="L154" s="106">
        <f t="shared" si="44"/>
        <v>0</v>
      </c>
      <c r="M154" s="112"/>
    </row>
    <row r="155" spans="1:13" ht="20.25">
      <c r="A155" s="431"/>
      <c r="B155" s="433"/>
      <c r="C155" s="435"/>
      <c r="D155" s="106">
        <v>2013</v>
      </c>
      <c r="E155" s="106">
        <f>G155+I155+K155</f>
        <v>300</v>
      </c>
      <c r="F155" s="106">
        <f>H155+J155+L155</f>
        <v>349.7</v>
      </c>
      <c r="G155" s="106">
        <v>300</v>
      </c>
      <c r="H155" s="106">
        <v>349.7</v>
      </c>
      <c r="I155" s="106"/>
      <c r="J155" s="106"/>
      <c r="K155" s="106"/>
      <c r="L155" s="106"/>
      <c r="M155" s="113"/>
    </row>
    <row r="156" spans="1:13" ht="20.25">
      <c r="A156" s="431"/>
      <c r="B156" s="433"/>
      <c r="C156" s="435"/>
      <c r="D156" s="106">
        <v>2014</v>
      </c>
      <c r="E156" s="106">
        <f>G156+I156+K156</f>
        <v>0</v>
      </c>
      <c r="F156" s="106">
        <f>H156+J156+L156</f>
        <v>0</v>
      </c>
      <c r="G156" s="106"/>
      <c r="H156" s="106"/>
      <c r="I156" s="106"/>
      <c r="J156" s="106"/>
      <c r="K156" s="106"/>
      <c r="L156" s="106"/>
      <c r="M156" s="113"/>
    </row>
    <row r="157" spans="1:13" ht="20.25">
      <c r="A157" s="430" t="s">
        <v>486</v>
      </c>
      <c r="B157" s="432" t="s">
        <v>487</v>
      </c>
      <c r="C157" s="434" t="s">
        <v>454</v>
      </c>
      <c r="D157" s="106" t="s">
        <v>420</v>
      </c>
      <c r="E157" s="106">
        <f>SUM(E158:E159)</f>
        <v>0</v>
      </c>
      <c r="F157" s="106">
        <f aca="true" t="shared" si="45" ref="F157:L157">SUM(F158:F159)</f>
        <v>0</v>
      </c>
      <c r="G157" s="106">
        <f t="shared" si="45"/>
        <v>0</v>
      </c>
      <c r="H157" s="106">
        <f t="shared" si="45"/>
        <v>0</v>
      </c>
      <c r="I157" s="106">
        <f t="shared" si="45"/>
        <v>0</v>
      </c>
      <c r="J157" s="106">
        <f t="shared" si="45"/>
        <v>0</v>
      </c>
      <c r="K157" s="106">
        <f t="shared" si="45"/>
        <v>0</v>
      </c>
      <c r="L157" s="106">
        <f t="shared" si="45"/>
        <v>0</v>
      </c>
      <c r="M157" s="436"/>
    </row>
    <row r="158" spans="1:13" ht="20.25">
      <c r="A158" s="431"/>
      <c r="B158" s="433"/>
      <c r="C158" s="435"/>
      <c r="D158" s="106">
        <v>2013</v>
      </c>
      <c r="E158" s="106">
        <f>G158+I158+K158</f>
        <v>0</v>
      </c>
      <c r="F158" s="106">
        <f>H158+J158+L158</f>
        <v>0</v>
      </c>
      <c r="G158" s="106"/>
      <c r="H158" s="106"/>
      <c r="I158" s="106"/>
      <c r="J158" s="106"/>
      <c r="K158" s="106"/>
      <c r="L158" s="106"/>
      <c r="M158" s="437"/>
    </row>
    <row r="159" spans="1:13" ht="20.25">
      <c r="A159" s="431"/>
      <c r="B159" s="433"/>
      <c r="C159" s="435"/>
      <c r="D159" s="106">
        <v>2014</v>
      </c>
      <c r="E159" s="106">
        <f>G159+I159+K159</f>
        <v>0</v>
      </c>
      <c r="F159" s="106">
        <f>H159+J159+L159</f>
        <v>0</v>
      </c>
      <c r="G159" s="106"/>
      <c r="H159" s="106"/>
      <c r="I159" s="106"/>
      <c r="J159" s="106"/>
      <c r="K159" s="106"/>
      <c r="L159" s="106"/>
      <c r="M159" s="437"/>
    </row>
    <row r="160" spans="1:13" ht="20.25">
      <c r="A160" s="430" t="s">
        <v>488</v>
      </c>
      <c r="B160" s="432" t="s">
        <v>489</v>
      </c>
      <c r="C160" s="434" t="s">
        <v>454</v>
      </c>
      <c r="D160" s="106" t="s">
        <v>420</v>
      </c>
      <c r="E160" s="106">
        <f>SUM(E161:E162)</f>
        <v>0</v>
      </c>
      <c r="F160" s="106">
        <f aca="true" t="shared" si="46" ref="F160:L160">SUM(F161:F162)</f>
        <v>0</v>
      </c>
      <c r="G160" s="106">
        <f t="shared" si="46"/>
        <v>0</v>
      </c>
      <c r="H160" s="106">
        <f t="shared" si="46"/>
        <v>0</v>
      </c>
      <c r="I160" s="106">
        <f t="shared" si="46"/>
        <v>0</v>
      </c>
      <c r="J160" s="106">
        <f t="shared" si="46"/>
        <v>0</v>
      </c>
      <c r="K160" s="106">
        <f t="shared" si="46"/>
        <v>0</v>
      </c>
      <c r="L160" s="106">
        <f t="shared" si="46"/>
        <v>0</v>
      </c>
      <c r="M160" s="112"/>
    </row>
    <row r="161" spans="1:13" ht="20.25">
      <c r="A161" s="431"/>
      <c r="B161" s="433"/>
      <c r="C161" s="435"/>
      <c r="D161" s="106">
        <v>2013</v>
      </c>
      <c r="E161" s="106">
        <f>G161+I161+K161</f>
        <v>0</v>
      </c>
      <c r="F161" s="106">
        <f>H161+J161+L161</f>
        <v>0</v>
      </c>
      <c r="G161" s="106"/>
      <c r="H161" s="106"/>
      <c r="I161" s="106"/>
      <c r="J161" s="106"/>
      <c r="K161" s="106"/>
      <c r="L161" s="106"/>
      <c r="M161" s="113"/>
    </row>
    <row r="162" spans="1:13" ht="20.25">
      <c r="A162" s="431"/>
      <c r="B162" s="433"/>
      <c r="C162" s="435"/>
      <c r="D162" s="106">
        <v>2014</v>
      </c>
      <c r="E162" s="106">
        <f>G162+I162+K162</f>
        <v>0</v>
      </c>
      <c r="F162" s="106">
        <f>H162+J162+L162</f>
        <v>0</v>
      </c>
      <c r="G162" s="106"/>
      <c r="H162" s="106"/>
      <c r="I162" s="106"/>
      <c r="J162" s="106"/>
      <c r="K162" s="106"/>
      <c r="L162" s="106"/>
      <c r="M162" s="113"/>
    </row>
    <row r="163" spans="1:13" ht="20.25">
      <c r="A163" s="438" t="s">
        <v>490</v>
      </c>
      <c r="B163" s="432" t="s">
        <v>491</v>
      </c>
      <c r="C163" s="440" t="s">
        <v>454</v>
      </c>
      <c r="D163" s="106" t="s">
        <v>420</v>
      </c>
      <c r="E163" s="106">
        <f>SUM(E164:E165)</f>
        <v>1183.6</v>
      </c>
      <c r="F163" s="106">
        <f aca="true" t="shared" si="47" ref="F163:L163">SUM(F164:F165)</f>
        <v>1181.6999999999998</v>
      </c>
      <c r="G163" s="106">
        <f t="shared" si="47"/>
        <v>1183.6</v>
      </c>
      <c r="H163" s="106">
        <f t="shared" si="47"/>
        <v>1181.6999999999998</v>
      </c>
      <c r="I163" s="106">
        <f t="shared" si="47"/>
        <v>0</v>
      </c>
      <c r="J163" s="106">
        <f t="shared" si="47"/>
        <v>0</v>
      </c>
      <c r="K163" s="106">
        <f t="shared" si="47"/>
        <v>0</v>
      </c>
      <c r="L163" s="106">
        <f t="shared" si="47"/>
        <v>0</v>
      </c>
      <c r="M163" s="442"/>
    </row>
    <row r="164" spans="1:13" ht="20.25">
      <c r="A164" s="439"/>
      <c r="B164" s="433"/>
      <c r="C164" s="441"/>
      <c r="D164" s="106">
        <v>2013</v>
      </c>
      <c r="E164" s="106">
        <f>G164+I164+K164</f>
        <v>591.8</v>
      </c>
      <c r="F164" s="106">
        <f>H164+J164+L164</f>
        <v>591.8</v>
      </c>
      <c r="G164" s="106">
        <v>591.8</v>
      </c>
      <c r="H164" s="106">
        <v>591.8</v>
      </c>
      <c r="I164" s="114"/>
      <c r="J164" s="114"/>
      <c r="K164" s="114"/>
      <c r="L164" s="114"/>
      <c r="M164" s="443"/>
    </row>
    <row r="165" spans="1:13" ht="20.25">
      <c r="A165" s="439"/>
      <c r="B165" s="433"/>
      <c r="C165" s="441"/>
      <c r="D165" s="106">
        <v>2014</v>
      </c>
      <c r="E165" s="106">
        <f>G165+I165+K165</f>
        <v>591.8</v>
      </c>
      <c r="F165" s="106">
        <f>H165+J165+L165</f>
        <v>589.9</v>
      </c>
      <c r="G165" s="106">
        <v>591.8</v>
      </c>
      <c r="H165" s="106">
        <v>589.9</v>
      </c>
      <c r="I165" s="114"/>
      <c r="J165" s="114"/>
      <c r="K165" s="115"/>
      <c r="L165" s="115"/>
      <c r="M165" s="443"/>
    </row>
    <row r="166" spans="1:13" ht="20.25">
      <c r="A166" s="438" t="s">
        <v>492</v>
      </c>
      <c r="B166" s="432" t="s">
        <v>493</v>
      </c>
      <c r="C166" s="440" t="s">
        <v>454</v>
      </c>
      <c r="D166" s="106" t="s">
        <v>420</v>
      </c>
      <c r="E166" s="106">
        <f>SUM(E167:E168)</f>
        <v>1339.8</v>
      </c>
      <c r="F166" s="106">
        <f aca="true" t="shared" si="48" ref="F166:L166">SUM(F167:F168)</f>
        <v>489</v>
      </c>
      <c r="G166" s="106">
        <f t="shared" si="48"/>
        <v>923.8</v>
      </c>
      <c r="H166" s="106">
        <f t="shared" si="48"/>
        <v>489</v>
      </c>
      <c r="I166" s="106">
        <f t="shared" si="48"/>
        <v>0</v>
      </c>
      <c r="J166" s="106">
        <f t="shared" si="48"/>
        <v>0</v>
      </c>
      <c r="K166" s="106">
        <f t="shared" si="48"/>
        <v>416</v>
      </c>
      <c r="L166" s="106">
        <f t="shared" si="48"/>
        <v>0</v>
      </c>
      <c r="M166" s="116"/>
    </row>
    <row r="167" spans="1:13" ht="20.25">
      <c r="A167" s="439"/>
      <c r="B167" s="433"/>
      <c r="C167" s="441"/>
      <c r="D167" s="106">
        <v>2013</v>
      </c>
      <c r="E167" s="106">
        <f>G167+I167+K167</f>
        <v>583.4</v>
      </c>
      <c r="F167" s="106">
        <f>H167+J167+L167</f>
        <v>0</v>
      </c>
      <c r="G167" s="106">
        <v>167.4</v>
      </c>
      <c r="H167" s="106">
        <v>0</v>
      </c>
      <c r="I167" s="114"/>
      <c r="J167" s="114"/>
      <c r="K167" s="114">
        <v>416</v>
      </c>
      <c r="L167" s="114">
        <v>0</v>
      </c>
      <c r="M167" s="117"/>
    </row>
    <row r="168" spans="1:13" ht="20.25">
      <c r="A168" s="439"/>
      <c r="B168" s="433"/>
      <c r="C168" s="441"/>
      <c r="D168" s="106">
        <v>2014</v>
      </c>
      <c r="E168" s="106">
        <f>G168+I168+K168</f>
        <v>756.4</v>
      </c>
      <c r="F168" s="106">
        <f>H168+J168+L168</f>
        <v>489</v>
      </c>
      <c r="G168" s="106">
        <v>756.4</v>
      </c>
      <c r="H168" s="106">
        <v>489</v>
      </c>
      <c r="I168" s="114"/>
      <c r="J168" s="114"/>
      <c r="K168" s="115"/>
      <c r="L168" s="115"/>
      <c r="M168" s="117"/>
    </row>
    <row r="169" spans="1:13" ht="20.25">
      <c r="A169" s="438" t="s">
        <v>494</v>
      </c>
      <c r="B169" s="432" t="s">
        <v>495</v>
      </c>
      <c r="C169" s="440" t="s">
        <v>454</v>
      </c>
      <c r="D169" s="106" t="s">
        <v>420</v>
      </c>
      <c r="E169" s="106">
        <f>SUM(E170:E171)</f>
        <v>9434.3</v>
      </c>
      <c r="F169" s="106">
        <f aca="true" t="shared" si="49" ref="F169:L169">SUM(F170:F171)</f>
        <v>11182.2</v>
      </c>
      <c r="G169" s="106">
        <f t="shared" si="49"/>
        <v>9434.3</v>
      </c>
      <c r="H169" s="106">
        <f t="shared" si="49"/>
        <v>11182.2</v>
      </c>
      <c r="I169" s="106">
        <f t="shared" si="49"/>
        <v>0</v>
      </c>
      <c r="J169" s="106">
        <f t="shared" si="49"/>
        <v>0</v>
      </c>
      <c r="K169" s="106">
        <f t="shared" si="49"/>
        <v>0</v>
      </c>
      <c r="L169" s="106">
        <f t="shared" si="49"/>
        <v>0</v>
      </c>
      <c r="M169" s="442"/>
    </row>
    <row r="170" spans="1:13" ht="20.25">
      <c r="A170" s="439"/>
      <c r="B170" s="433"/>
      <c r="C170" s="441"/>
      <c r="D170" s="106">
        <v>2013</v>
      </c>
      <c r="E170" s="106">
        <f>G170+I170+K170</f>
        <v>4734.3</v>
      </c>
      <c r="F170" s="106">
        <f>H170+J170+L170</f>
        <v>5802.4</v>
      </c>
      <c r="G170" s="106">
        <v>4734.3</v>
      </c>
      <c r="H170" s="106">
        <v>5802.4</v>
      </c>
      <c r="I170" s="115"/>
      <c r="J170" s="115"/>
      <c r="K170" s="115"/>
      <c r="L170" s="115"/>
      <c r="M170" s="443"/>
    </row>
    <row r="171" spans="1:13" ht="20.25">
      <c r="A171" s="439"/>
      <c r="B171" s="433"/>
      <c r="C171" s="441"/>
      <c r="D171" s="106">
        <v>2014</v>
      </c>
      <c r="E171" s="106">
        <f>G171+I171+K171</f>
        <v>4700</v>
      </c>
      <c r="F171" s="106">
        <f>H171+J171+L171</f>
        <v>5379.8</v>
      </c>
      <c r="G171" s="106">
        <v>4700</v>
      </c>
      <c r="H171" s="106">
        <v>5379.8</v>
      </c>
      <c r="I171" s="115"/>
      <c r="J171" s="115"/>
      <c r="K171" s="115"/>
      <c r="L171" s="115"/>
      <c r="M171" s="443"/>
    </row>
    <row r="172" spans="1:13" ht="20.25">
      <c r="A172" s="438" t="s">
        <v>496</v>
      </c>
      <c r="B172" s="432" t="s">
        <v>497</v>
      </c>
      <c r="C172" s="440" t="s">
        <v>454</v>
      </c>
      <c r="D172" s="106" t="s">
        <v>420</v>
      </c>
      <c r="E172" s="106">
        <f>SUM(E173:E174)</f>
        <v>3038.8</v>
      </c>
      <c r="F172" s="106">
        <f aca="true" t="shared" si="50" ref="F172:L172">SUM(F173:F174)</f>
        <v>13673.3</v>
      </c>
      <c r="G172" s="106">
        <f t="shared" si="50"/>
        <v>440.4</v>
      </c>
      <c r="H172" s="106">
        <f t="shared" si="50"/>
        <v>10393.599999999999</v>
      </c>
      <c r="I172" s="106">
        <f t="shared" si="50"/>
        <v>2598.4</v>
      </c>
      <c r="J172" s="106">
        <f t="shared" si="50"/>
        <v>3279.7</v>
      </c>
      <c r="K172" s="106">
        <f t="shared" si="50"/>
        <v>0</v>
      </c>
      <c r="L172" s="106">
        <f t="shared" si="50"/>
        <v>0</v>
      </c>
      <c r="M172" s="82"/>
    </row>
    <row r="173" spans="1:13" ht="20.25">
      <c r="A173" s="439"/>
      <c r="B173" s="433"/>
      <c r="C173" s="441"/>
      <c r="D173" s="106">
        <v>2013</v>
      </c>
      <c r="E173" s="106">
        <f>G173+I173+K173</f>
        <v>1519.4</v>
      </c>
      <c r="F173" s="106">
        <f>H173+J173+L173</f>
        <v>7137.4</v>
      </c>
      <c r="G173" s="106">
        <v>220.2</v>
      </c>
      <c r="H173" s="106">
        <v>5835.9</v>
      </c>
      <c r="I173" s="114">
        <f>30+642+165+462.2</f>
        <v>1299.2</v>
      </c>
      <c r="J173" s="114">
        <v>1301.5</v>
      </c>
      <c r="K173" s="115"/>
      <c r="L173" s="115"/>
      <c r="M173" s="82"/>
    </row>
    <row r="174" spans="1:13" ht="20.25">
      <c r="A174" s="439"/>
      <c r="B174" s="433"/>
      <c r="C174" s="441"/>
      <c r="D174" s="106">
        <v>2014</v>
      </c>
      <c r="E174" s="106">
        <f>G174+I174+K174</f>
        <v>1519.4</v>
      </c>
      <c r="F174" s="106">
        <f>H174+J174+L174</f>
        <v>6535.9</v>
      </c>
      <c r="G174" s="106">
        <v>220.2</v>
      </c>
      <c r="H174" s="106">
        <v>4557.7</v>
      </c>
      <c r="I174" s="114">
        <v>1299.2</v>
      </c>
      <c r="J174" s="114">
        <v>1978.2</v>
      </c>
      <c r="K174" s="115"/>
      <c r="L174" s="115"/>
      <c r="M174" s="82"/>
    </row>
    <row r="175" spans="1:13" ht="20.25">
      <c r="A175" s="425" t="s">
        <v>498</v>
      </c>
      <c r="B175" s="426" t="s">
        <v>499</v>
      </c>
      <c r="C175" s="477" t="s">
        <v>454</v>
      </c>
      <c r="D175" s="106" t="s">
        <v>420</v>
      </c>
      <c r="E175" s="106">
        <f aca="true" t="shared" si="51" ref="E175:L175">SUM(E176:E177)</f>
        <v>700</v>
      </c>
      <c r="F175" s="106">
        <f t="shared" si="51"/>
        <v>907.2</v>
      </c>
      <c r="G175" s="106">
        <f t="shared" si="51"/>
        <v>0</v>
      </c>
      <c r="H175" s="106">
        <f t="shared" si="51"/>
        <v>0</v>
      </c>
      <c r="I175" s="106">
        <f t="shared" si="51"/>
        <v>700</v>
      </c>
      <c r="J175" s="106">
        <f t="shared" si="51"/>
        <v>907.2</v>
      </c>
      <c r="K175" s="106">
        <f t="shared" si="51"/>
        <v>0</v>
      </c>
      <c r="L175" s="106">
        <f t="shared" si="51"/>
        <v>0</v>
      </c>
      <c r="M175" s="82"/>
    </row>
    <row r="176" spans="1:13" ht="20.25">
      <c r="A176" s="425"/>
      <c r="B176" s="426"/>
      <c r="C176" s="477"/>
      <c r="D176" s="106">
        <v>2013</v>
      </c>
      <c r="E176" s="106">
        <f>G176+I176+K176</f>
        <v>320</v>
      </c>
      <c r="F176" s="106">
        <f>H176+J176+L176</f>
        <v>340.6</v>
      </c>
      <c r="G176" s="106"/>
      <c r="H176" s="106"/>
      <c r="I176" s="114">
        <v>320</v>
      </c>
      <c r="J176" s="114">
        <v>340.6</v>
      </c>
      <c r="K176" s="115"/>
      <c r="L176" s="115"/>
      <c r="M176" s="82"/>
    </row>
    <row r="177" spans="1:13" ht="20.25">
      <c r="A177" s="425"/>
      <c r="B177" s="426"/>
      <c r="C177" s="477"/>
      <c r="D177" s="106">
        <v>2014</v>
      </c>
      <c r="E177" s="106">
        <f>G177+I177+K177</f>
        <v>380</v>
      </c>
      <c r="F177" s="106">
        <f>H177+J177+L177</f>
        <v>566.6</v>
      </c>
      <c r="G177" s="106"/>
      <c r="H177" s="106"/>
      <c r="I177" s="114">
        <v>380</v>
      </c>
      <c r="J177" s="114">
        <v>566.6</v>
      </c>
      <c r="K177" s="115"/>
      <c r="L177" s="115"/>
      <c r="M177" s="82"/>
    </row>
    <row r="178" spans="1:13" ht="20.25">
      <c r="A178" s="259" t="s">
        <v>366</v>
      </c>
      <c r="B178" s="259"/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</row>
    <row r="179" spans="1:13" ht="20.25">
      <c r="A179" s="478"/>
      <c r="B179" s="478"/>
      <c r="C179" s="478"/>
      <c r="D179" s="118" t="s">
        <v>19</v>
      </c>
      <c r="E179" s="82">
        <f>E180+E181</f>
        <v>35377.062000000005</v>
      </c>
      <c r="F179" s="82">
        <f aca="true" t="shared" si="52" ref="F179:J179">F180+F181</f>
        <v>14479.531</v>
      </c>
      <c r="G179" s="82">
        <f t="shared" si="52"/>
        <v>14423.8</v>
      </c>
      <c r="H179" s="82">
        <f t="shared" si="52"/>
        <v>4366.900000000001</v>
      </c>
      <c r="I179" s="82">
        <f t="shared" si="52"/>
        <v>20961.262000000002</v>
      </c>
      <c r="J179" s="82">
        <f t="shared" si="52"/>
        <v>10112.631000000001</v>
      </c>
      <c r="K179" s="82"/>
      <c r="L179" s="82"/>
      <c r="M179" s="478"/>
    </row>
    <row r="180" spans="1:13" ht="20.25">
      <c r="A180" s="296"/>
      <c r="B180" s="296"/>
      <c r="C180" s="296"/>
      <c r="D180" s="118" t="s">
        <v>15</v>
      </c>
      <c r="E180" s="82">
        <f>E183+E195+E240+E258</f>
        <v>9230.131000000001</v>
      </c>
      <c r="F180" s="82">
        <f aca="true" t="shared" si="53" ref="F180:J181">F183+F195+F240+F258</f>
        <v>9305.031</v>
      </c>
      <c r="G180" s="82">
        <f t="shared" si="53"/>
        <v>4240.7</v>
      </c>
      <c r="H180" s="82">
        <f t="shared" si="53"/>
        <v>4078.1000000000004</v>
      </c>
      <c r="I180" s="82">
        <f t="shared" si="53"/>
        <v>4997.4310000000005</v>
      </c>
      <c r="J180" s="82">
        <f t="shared" si="53"/>
        <v>5226.9310000000005</v>
      </c>
      <c r="K180" s="82"/>
      <c r="L180" s="82"/>
      <c r="M180" s="296"/>
    </row>
    <row r="181" spans="1:13" ht="20.25">
      <c r="A181" s="258"/>
      <c r="B181" s="258"/>
      <c r="C181" s="258"/>
      <c r="D181" s="118" t="s">
        <v>12</v>
      </c>
      <c r="E181" s="82">
        <f>E184+E196+E241+E259</f>
        <v>26146.931</v>
      </c>
      <c r="F181" s="82">
        <f t="shared" si="53"/>
        <v>5174.5</v>
      </c>
      <c r="G181" s="82">
        <f t="shared" si="53"/>
        <v>10183.1</v>
      </c>
      <c r="H181" s="82">
        <f t="shared" si="53"/>
        <v>288.8</v>
      </c>
      <c r="I181" s="82">
        <f t="shared" si="53"/>
        <v>15963.831</v>
      </c>
      <c r="J181" s="82">
        <f t="shared" si="53"/>
        <v>4885.7</v>
      </c>
      <c r="K181" s="82"/>
      <c r="L181" s="82"/>
      <c r="M181" s="258"/>
    </row>
    <row r="182" spans="1:13" ht="20.25">
      <c r="A182" s="276" t="s">
        <v>421</v>
      </c>
      <c r="B182" s="482" t="s">
        <v>500</v>
      </c>
      <c r="C182" s="283" t="s">
        <v>409</v>
      </c>
      <c r="D182" s="118" t="s">
        <v>19</v>
      </c>
      <c r="E182" s="82">
        <f>E183+E184</f>
        <v>15200</v>
      </c>
      <c r="F182" s="82">
        <f aca="true" t="shared" si="54" ref="F182:L182">F183+F184</f>
        <v>2010</v>
      </c>
      <c r="G182" s="82">
        <f t="shared" si="54"/>
        <v>5000</v>
      </c>
      <c r="H182" s="82">
        <f t="shared" si="54"/>
        <v>0</v>
      </c>
      <c r="I182" s="82">
        <f t="shared" si="54"/>
        <v>10200</v>
      </c>
      <c r="J182" s="82">
        <f t="shared" si="54"/>
        <v>2010</v>
      </c>
      <c r="K182" s="80">
        <f t="shared" si="54"/>
        <v>0</v>
      </c>
      <c r="L182" s="80">
        <f t="shared" si="54"/>
        <v>0</v>
      </c>
      <c r="M182" s="271"/>
    </row>
    <row r="183" spans="1:13" ht="20.25">
      <c r="A183" s="324"/>
      <c r="B183" s="483"/>
      <c r="C183" s="283"/>
      <c r="D183" s="91" t="s">
        <v>15</v>
      </c>
      <c r="E183" s="80">
        <f>E186+E189+E192</f>
        <v>1950</v>
      </c>
      <c r="F183" s="80">
        <f aca="true" t="shared" si="55" ref="F183:J184">F186+F189+F192</f>
        <v>1950</v>
      </c>
      <c r="G183" s="80">
        <f t="shared" si="55"/>
        <v>0</v>
      </c>
      <c r="H183" s="80">
        <f t="shared" si="55"/>
        <v>0</v>
      </c>
      <c r="I183" s="80">
        <f t="shared" si="55"/>
        <v>1950</v>
      </c>
      <c r="J183" s="80">
        <f t="shared" si="55"/>
        <v>1950</v>
      </c>
      <c r="K183" s="80"/>
      <c r="L183" s="80"/>
      <c r="M183" s="271"/>
    </row>
    <row r="184" spans="1:13" ht="20.25">
      <c r="A184" s="324"/>
      <c r="B184" s="484"/>
      <c r="C184" s="283"/>
      <c r="D184" s="91" t="s">
        <v>12</v>
      </c>
      <c r="E184" s="80">
        <f>E187+E190+E193</f>
        <v>13250</v>
      </c>
      <c r="F184" s="80">
        <f t="shared" si="55"/>
        <v>60</v>
      </c>
      <c r="G184" s="80">
        <f t="shared" si="55"/>
        <v>5000</v>
      </c>
      <c r="H184" s="80">
        <f t="shared" si="55"/>
        <v>0</v>
      </c>
      <c r="I184" s="80">
        <f t="shared" si="55"/>
        <v>8250</v>
      </c>
      <c r="J184" s="80">
        <f t="shared" si="55"/>
        <v>60</v>
      </c>
      <c r="K184" s="80"/>
      <c r="L184" s="80"/>
      <c r="M184" s="271"/>
    </row>
    <row r="185" spans="1:13" ht="20.25">
      <c r="A185" s="276" t="s">
        <v>373</v>
      </c>
      <c r="B185" s="417" t="s">
        <v>501</v>
      </c>
      <c r="C185" s="283" t="s">
        <v>409</v>
      </c>
      <c r="D185" s="118" t="s">
        <v>19</v>
      </c>
      <c r="E185" s="82">
        <f>E186+E187</f>
        <v>8200</v>
      </c>
      <c r="F185" s="82">
        <f aca="true" t="shared" si="56" ref="F185:L185">F186+F187</f>
        <v>2010</v>
      </c>
      <c r="G185" s="82">
        <f t="shared" si="56"/>
        <v>5000</v>
      </c>
      <c r="H185" s="82">
        <f t="shared" si="56"/>
        <v>0</v>
      </c>
      <c r="I185" s="82">
        <f t="shared" si="56"/>
        <v>3200</v>
      </c>
      <c r="J185" s="82">
        <f t="shared" si="56"/>
        <v>2010</v>
      </c>
      <c r="K185" s="82">
        <f t="shared" si="56"/>
        <v>0</v>
      </c>
      <c r="L185" s="82">
        <f t="shared" si="56"/>
        <v>0</v>
      </c>
      <c r="M185" s="287"/>
    </row>
    <row r="186" spans="1:13" ht="20.25">
      <c r="A186" s="324"/>
      <c r="B186" s="418"/>
      <c r="C186" s="283"/>
      <c r="D186" s="91" t="s">
        <v>15</v>
      </c>
      <c r="E186" s="80">
        <v>1950</v>
      </c>
      <c r="F186" s="80">
        <v>1950</v>
      </c>
      <c r="G186" s="80"/>
      <c r="H186" s="80"/>
      <c r="I186" s="80">
        <v>1950</v>
      </c>
      <c r="J186" s="80">
        <v>1950</v>
      </c>
      <c r="K186" s="80"/>
      <c r="L186" s="80"/>
      <c r="M186" s="288"/>
    </row>
    <row r="187" spans="1:13" ht="20.25">
      <c r="A187" s="324"/>
      <c r="B187" s="419"/>
      <c r="C187" s="283"/>
      <c r="D187" s="91" t="s">
        <v>12</v>
      </c>
      <c r="E187" s="80">
        <v>6250</v>
      </c>
      <c r="F187" s="80">
        <v>60</v>
      </c>
      <c r="G187" s="80">
        <v>5000</v>
      </c>
      <c r="H187" s="80"/>
      <c r="I187" s="80">
        <v>1250</v>
      </c>
      <c r="J187" s="80">
        <v>60</v>
      </c>
      <c r="K187" s="80"/>
      <c r="L187" s="80"/>
      <c r="M187" s="289"/>
    </row>
    <row r="188" spans="1:13" ht="20.25">
      <c r="A188" s="276" t="s">
        <v>376</v>
      </c>
      <c r="B188" s="482" t="s">
        <v>502</v>
      </c>
      <c r="C188" s="283" t="s">
        <v>409</v>
      </c>
      <c r="D188" s="118" t="s">
        <v>19</v>
      </c>
      <c r="E188" s="82">
        <f>E189+E190</f>
        <v>7000</v>
      </c>
      <c r="F188" s="82">
        <f aca="true" t="shared" si="57" ref="F188:L188">F189+F190</f>
        <v>0</v>
      </c>
      <c r="G188" s="82">
        <f t="shared" si="57"/>
        <v>0</v>
      </c>
      <c r="H188" s="82">
        <f t="shared" si="57"/>
        <v>0</v>
      </c>
      <c r="I188" s="82">
        <f t="shared" si="57"/>
        <v>7000</v>
      </c>
      <c r="J188" s="82">
        <f t="shared" si="57"/>
        <v>0</v>
      </c>
      <c r="K188" s="82">
        <f t="shared" si="57"/>
        <v>0</v>
      </c>
      <c r="L188" s="80">
        <f t="shared" si="57"/>
        <v>0</v>
      </c>
      <c r="M188" s="287"/>
    </row>
    <row r="189" spans="1:13" ht="20.25">
      <c r="A189" s="324"/>
      <c r="B189" s="487"/>
      <c r="C189" s="283"/>
      <c r="D189" s="91" t="s">
        <v>15</v>
      </c>
      <c r="E189" s="80">
        <v>0</v>
      </c>
      <c r="F189" s="80"/>
      <c r="G189" s="80"/>
      <c r="H189" s="80"/>
      <c r="I189" s="80">
        <v>0</v>
      </c>
      <c r="J189" s="80"/>
      <c r="K189" s="80"/>
      <c r="L189" s="80"/>
      <c r="M189" s="288"/>
    </row>
    <row r="190" spans="1:13" ht="20.25">
      <c r="A190" s="324"/>
      <c r="B190" s="488"/>
      <c r="C190" s="283"/>
      <c r="D190" s="91" t="s">
        <v>12</v>
      </c>
      <c r="E190" s="80">
        <v>7000</v>
      </c>
      <c r="F190" s="80"/>
      <c r="G190" s="80"/>
      <c r="H190" s="80"/>
      <c r="I190" s="80">
        <v>7000</v>
      </c>
      <c r="J190" s="80"/>
      <c r="K190" s="80"/>
      <c r="L190" s="80"/>
      <c r="M190" s="289"/>
    </row>
    <row r="191" spans="1:13" ht="20.25">
      <c r="A191" s="276" t="s">
        <v>379</v>
      </c>
      <c r="B191" s="417" t="s">
        <v>503</v>
      </c>
      <c r="C191" s="283" t="s">
        <v>409</v>
      </c>
      <c r="D191" s="118" t="s">
        <v>19</v>
      </c>
      <c r="E191" s="80">
        <v>0</v>
      </c>
      <c r="F191" s="80"/>
      <c r="G191" s="80"/>
      <c r="H191" s="80"/>
      <c r="I191" s="80">
        <v>0</v>
      </c>
      <c r="J191" s="80"/>
      <c r="K191" s="80"/>
      <c r="L191" s="80"/>
      <c r="M191" s="287"/>
    </row>
    <row r="192" spans="1:13" ht="20.25">
      <c r="A192" s="324"/>
      <c r="B192" s="418"/>
      <c r="C192" s="283"/>
      <c r="D192" s="91" t="s">
        <v>15</v>
      </c>
      <c r="E192" s="80"/>
      <c r="F192" s="80"/>
      <c r="G192" s="80"/>
      <c r="H192" s="80"/>
      <c r="I192" s="80"/>
      <c r="J192" s="80"/>
      <c r="K192" s="80"/>
      <c r="L192" s="80"/>
      <c r="M192" s="288"/>
    </row>
    <row r="193" spans="1:13" ht="20.25">
      <c r="A193" s="324"/>
      <c r="B193" s="419"/>
      <c r="C193" s="283"/>
      <c r="D193" s="91" t="s">
        <v>12</v>
      </c>
      <c r="E193" s="80"/>
      <c r="F193" s="80"/>
      <c r="G193" s="80"/>
      <c r="H193" s="80"/>
      <c r="I193" s="80"/>
      <c r="J193" s="80"/>
      <c r="K193" s="80"/>
      <c r="L193" s="80"/>
      <c r="M193" s="289"/>
    </row>
    <row r="194" spans="1:13" ht="20.25">
      <c r="A194" s="276" t="s">
        <v>43</v>
      </c>
      <c r="B194" s="417" t="s">
        <v>504</v>
      </c>
      <c r="C194" s="283" t="s">
        <v>505</v>
      </c>
      <c r="D194" s="118" t="s">
        <v>19</v>
      </c>
      <c r="E194" s="82">
        <f>E195+E196</f>
        <v>12185.762</v>
      </c>
      <c r="F194" s="82">
        <f aca="true" t="shared" si="58" ref="F194:J194">F195+F196</f>
        <v>8617.331</v>
      </c>
      <c r="G194" s="82">
        <f t="shared" si="58"/>
        <v>8469.8</v>
      </c>
      <c r="H194" s="82">
        <f t="shared" si="58"/>
        <v>3889.9000000000005</v>
      </c>
      <c r="I194" s="82">
        <f t="shared" si="58"/>
        <v>3723.9620000000004</v>
      </c>
      <c r="J194" s="82">
        <f t="shared" si="58"/>
        <v>4727.4310000000005</v>
      </c>
      <c r="K194" s="82"/>
      <c r="L194" s="82"/>
      <c r="M194" s="287"/>
    </row>
    <row r="195" spans="1:13" ht="20.25">
      <c r="A195" s="324"/>
      <c r="B195" s="418"/>
      <c r="C195" s="283"/>
      <c r="D195" s="91" t="s">
        <v>15</v>
      </c>
      <c r="E195" s="80">
        <f>E198+E201</f>
        <v>5565.831</v>
      </c>
      <c r="F195" s="80">
        <f aca="true" t="shared" si="59" ref="F195:J196">F198+F201</f>
        <v>5715.831</v>
      </c>
      <c r="G195" s="80">
        <f t="shared" si="59"/>
        <v>3763.7</v>
      </c>
      <c r="H195" s="80">
        <f t="shared" si="59"/>
        <v>3601.1000000000004</v>
      </c>
      <c r="I195" s="80">
        <f t="shared" si="59"/>
        <v>1810.131</v>
      </c>
      <c r="J195" s="80">
        <f t="shared" si="59"/>
        <v>2114.731</v>
      </c>
      <c r="K195" s="80"/>
      <c r="L195" s="80"/>
      <c r="M195" s="288"/>
    </row>
    <row r="196" spans="1:13" ht="20.25">
      <c r="A196" s="324"/>
      <c r="B196" s="419"/>
      <c r="C196" s="283"/>
      <c r="D196" s="91" t="s">
        <v>12</v>
      </c>
      <c r="E196" s="80">
        <f>E199+E202</f>
        <v>6619.9310000000005</v>
      </c>
      <c r="F196" s="80">
        <f t="shared" si="59"/>
        <v>2901.5000000000005</v>
      </c>
      <c r="G196" s="80">
        <f t="shared" si="59"/>
        <v>4706.1</v>
      </c>
      <c r="H196" s="80">
        <f t="shared" si="59"/>
        <v>288.8</v>
      </c>
      <c r="I196" s="80">
        <f t="shared" si="59"/>
        <v>1913.8310000000001</v>
      </c>
      <c r="J196" s="80">
        <f t="shared" si="59"/>
        <v>2612.7000000000003</v>
      </c>
      <c r="K196" s="80"/>
      <c r="L196" s="80"/>
      <c r="M196" s="289"/>
    </row>
    <row r="197" spans="1:13" ht="20.25">
      <c r="A197" s="276" t="s">
        <v>355</v>
      </c>
      <c r="B197" s="417" t="s">
        <v>506</v>
      </c>
      <c r="C197" s="283" t="s">
        <v>507</v>
      </c>
      <c r="D197" s="118" t="s">
        <v>19</v>
      </c>
      <c r="E197" s="82">
        <f>E198+E199</f>
        <v>5939.6</v>
      </c>
      <c r="F197" s="82">
        <f aca="true" t="shared" si="60" ref="F197:J197">F198+F199</f>
        <v>3258.2000000000003</v>
      </c>
      <c r="G197" s="82">
        <f t="shared" si="60"/>
        <v>5642.6</v>
      </c>
      <c r="H197" s="82">
        <f t="shared" si="60"/>
        <v>3062.1000000000004</v>
      </c>
      <c r="I197" s="82">
        <f t="shared" si="60"/>
        <v>297</v>
      </c>
      <c r="J197" s="82">
        <f t="shared" si="60"/>
        <v>196.1</v>
      </c>
      <c r="K197" s="80"/>
      <c r="L197" s="80"/>
      <c r="M197" s="287"/>
    </row>
    <row r="198" spans="1:13" ht="20.25">
      <c r="A198" s="324"/>
      <c r="B198" s="418"/>
      <c r="C198" s="283"/>
      <c r="D198" s="91" t="s">
        <v>15</v>
      </c>
      <c r="E198" s="80">
        <v>2969.8</v>
      </c>
      <c r="F198" s="80">
        <f>H198+J198</f>
        <v>2919.4</v>
      </c>
      <c r="G198" s="80">
        <v>2821.3</v>
      </c>
      <c r="H198" s="80">
        <v>2773.3</v>
      </c>
      <c r="I198" s="80">
        <v>148.5</v>
      </c>
      <c r="J198" s="80">
        <v>146.1</v>
      </c>
      <c r="K198" s="80"/>
      <c r="L198" s="80"/>
      <c r="M198" s="288"/>
    </row>
    <row r="199" spans="1:13" ht="20.25">
      <c r="A199" s="324"/>
      <c r="B199" s="419"/>
      <c r="C199" s="283"/>
      <c r="D199" s="91" t="s">
        <v>12</v>
      </c>
      <c r="E199" s="80">
        <v>2969.8</v>
      </c>
      <c r="F199" s="80">
        <f>H199+J199</f>
        <v>338.8</v>
      </c>
      <c r="G199" s="80">
        <v>2821.3</v>
      </c>
      <c r="H199" s="80">
        <v>288.8</v>
      </c>
      <c r="I199" s="80">
        <v>148.5</v>
      </c>
      <c r="J199" s="80">
        <v>50</v>
      </c>
      <c r="K199" s="80"/>
      <c r="L199" s="80"/>
      <c r="M199" s="289"/>
    </row>
    <row r="200" spans="1:13" ht="20.25">
      <c r="A200" s="276" t="s">
        <v>356</v>
      </c>
      <c r="B200" s="417" t="s">
        <v>508</v>
      </c>
      <c r="C200" s="283" t="s">
        <v>505</v>
      </c>
      <c r="D200" s="118" t="s">
        <v>19</v>
      </c>
      <c r="E200" s="119">
        <f>E201+E202</f>
        <v>6246.162</v>
      </c>
      <c r="F200" s="119">
        <f aca="true" t="shared" si="61" ref="F200:J200">F201+F202</f>
        <v>5359.131</v>
      </c>
      <c r="G200" s="119">
        <f t="shared" si="61"/>
        <v>2827.2</v>
      </c>
      <c r="H200" s="119">
        <f t="shared" si="61"/>
        <v>827.8</v>
      </c>
      <c r="I200" s="119">
        <f t="shared" si="61"/>
        <v>3426.9620000000004</v>
      </c>
      <c r="J200" s="119">
        <f t="shared" si="61"/>
        <v>4531.331</v>
      </c>
      <c r="K200" s="80"/>
      <c r="L200" s="80"/>
      <c r="M200" s="287"/>
    </row>
    <row r="201" spans="1:13" ht="20.25">
      <c r="A201" s="324"/>
      <c r="B201" s="418"/>
      <c r="C201" s="283"/>
      <c r="D201" s="91" t="s">
        <v>15</v>
      </c>
      <c r="E201" s="80">
        <f>E204+E207+E210+E213+E216+E219+E222+E225+E228+E231+E234+E237</f>
        <v>2596.031</v>
      </c>
      <c r="F201" s="80">
        <f aca="true" t="shared" si="62" ref="F201:J202">F204+F207+F210+F213+F216+F219+F222+F225+F228+F231+F234+F237</f>
        <v>2796.431</v>
      </c>
      <c r="G201" s="80">
        <f t="shared" si="62"/>
        <v>942.3999999999999</v>
      </c>
      <c r="H201" s="80">
        <f t="shared" si="62"/>
        <v>827.8</v>
      </c>
      <c r="I201" s="80">
        <f t="shared" si="62"/>
        <v>1661.631</v>
      </c>
      <c r="J201" s="80">
        <f t="shared" si="62"/>
        <v>1968.631</v>
      </c>
      <c r="K201" s="80"/>
      <c r="L201" s="80"/>
      <c r="M201" s="288"/>
    </row>
    <row r="202" spans="1:13" ht="20.25">
      <c r="A202" s="324"/>
      <c r="B202" s="419"/>
      <c r="C202" s="283"/>
      <c r="D202" s="91" t="s">
        <v>12</v>
      </c>
      <c r="E202" s="80">
        <f>E205+E208+E211+E214+E217+E220+E223+E226+E229+E232+E235+E238</f>
        <v>3650.1310000000003</v>
      </c>
      <c r="F202" s="80">
        <f t="shared" si="62"/>
        <v>2562.7000000000003</v>
      </c>
      <c r="G202" s="80">
        <f t="shared" si="62"/>
        <v>1884.8000000000002</v>
      </c>
      <c r="H202" s="80">
        <f t="shared" si="62"/>
        <v>0</v>
      </c>
      <c r="I202" s="80">
        <f t="shared" si="62"/>
        <v>1765.3310000000001</v>
      </c>
      <c r="J202" s="80">
        <f t="shared" si="62"/>
        <v>2562.7000000000003</v>
      </c>
      <c r="K202" s="80"/>
      <c r="L202" s="80"/>
      <c r="M202" s="289"/>
    </row>
    <row r="203" spans="1:13" ht="20.25">
      <c r="A203" s="276"/>
      <c r="B203" s="417"/>
      <c r="C203" s="283" t="s">
        <v>509</v>
      </c>
      <c r="D203" s="118" t="s">
        <v>19</v>
      </c>
      <c r="E203" s="82">
        <f>E204+E205</f>
        <v>1165.2</v>
      </c>
      <c r="F203" s="82">
        <f aca="true" t="shared" si="63" ref="F203:J203">F204+F205</f>
        <v>394.1</v>
      </c>
      <c r="G203" s="82">
        <f t="shared" si="63"/>
        <v>1060.2</v>
      </c>
      <c r="H203" s="82">
        <f t="shared" si="63"/>
        <v>359.3</v>
      </c>
      <c r="I203" s="82">
        <f t="shared" si="63"/>
        <v>105</v>
      </c>
      <c r="J203" s="82">
        <f t="shared" si="63"/>
        <v>34.8</v>
      </c>
      <c r="K203" s="80"/>
      <c r="L203" s="80"/>
      <c r="M203" s="287"/>
    </row>
    <row r="204" spans="1:13" ht="20.25">
      <c r="A204" s="324"/>
      <c r="B204" s="418"/>
      <c r="C204" s="283"/>
      <c r="D204" s="91" t="s">
        <v>15</v>
      </c>
      <c r="E204" s="80">
        <v>452.3</v>
      </c>
      <c r="F204" s="80">
        <v>394.1</v>
      </c>
      <c r="G204" s="80">
        <v>412.3</v>
      </c>
      <c r="H204" s="80">
        <v>359.3</v>
      </c>
      <c r="I204" s="80">
        <v>40</v>
      </c>
      <c r="J204" s="80">
        <v>34.8</v>
      </c>
      <c r="K204" s="80"/>
      <c r="L204" s="80"/>
      <c r="M204" s="288"/>
    </row>
    <row r="205" spans="1:13" ht="20.25">
      <c r="A205" s="324"/>
      <c r="B205" s="419"/>
      <c r="C205" s="283"/>
      <c r="D205" s="91" t="s">
        <v>12</v>
      </c>
      <c r="E205" s="80">
        <v>712.9</v>
      </c>
      <c r="F205" s="80">
        <v>0</v>
      </c>
      <c r="G205" s="80">
        <v>647.9</v>
      </c>
      <c r="H205" s="80"/>
      <c r="I205" s="80">
        <v>65</v>
      </c>
      <c r="J205" s="80">
        <v>0</v>
      </c>
      <c r="K205" s="80"/>
      <c r="L205" s="80"/>
      <c r="M205" s="289"/>
    </row>
    <row r="206" spans="1:13" ht="20.25">
      <c r="A206" s="276"/>
      <c r="B206" s="417"/>
      <c r="C206" s="283" t="s">
        <v>510</v>
      </c>
      <c r="D206" s="118" t="s">
        <v>19</v>
      </c>
      <c r="E206" s="82">
        <v>192.3</v>
      </c>
      <c r="F206" s="82">
        <v>178.9</v>
      </c>
      <c r="G206" s="82">
        <v>58.9</v>
      </c>
      <c r="H206" s="82">
        <v>0</v>
      </c>
      <c r="I206" s="82">
        <v>133.4</v>
      </c>
      <c r="J206" s="82">
        <v>178.9</v>
      </c>
      <c r="K206" s="80"/>
      <c r="L206" s="80"/>
      <c r="M206" s="287"/>
    </row>
    <row r="207" spans="1:13" ht="20.25">
      <c r="A207" s="324"/>
      <c r="B207" s="418"/>
      <c r="C207" s="283"/>
      <c r="D207" s="91" t="s">
        <v>15</v>
      </c>
      <c r="E207" s="80">
        <v>66.7</v>
      </c>
      <c r="F207" s="80">
        <v>100.9</v>
      </c>
      <c r="G207" s="80">
        <v>0</v>
      </c>
      <c r="H207" s="80">
        <v>0</v>
      </c>
      <c r="I207" s="80">
        <v>66.7</v>
      </c>
      <c r="J207" s="80">
        <v>100.9</v>
      </c>
      <c r="K207" s="80"/>
      <c r="L207" s="80"/>
      <c r="M207" s="288"/>
    </row>
    <row r="208" spans="1:13" ht="20.25">
      <c r="A208" s="324"/>
      <c r="B208" s="419"/>
      <c r="C208" s="283"/>
      <c r="D208" s="91" t="s">
        <v>12</v>
      </c>
      <c r="E208" s="80">
        <v>125.6</v>
      </c>
      <c r="F208" s="80">
        <v>78</v>
      </c>
      <c r="G208" s="80">
        <v>58.9</v>
      </c>
      <c r="H208" s="80">
        <v>0</v>
      </c>
      <c r="I208" s="80">
        <v>66.7</v>
      </c>
      <c r="J208" s="80">
        <v>78</v>
      </c>
      <c r="K208" s="80"/>
      <c r="L208" s="80"/>
      <c r="M208" s="289"/>
    </row>
    <row r="209" spans="1:13" ht="20.25">
      <c r="A209" s="276"/>
      <c r="B209" s="417"/>
      <c r="C209" s="283" t="s">
        <v>511</v>
      </c>
      <c r="D209" s="118" t="s">
        <v>19</v>
      </c>
      <c r="E209" s="82">
        <v>432.062</v>
      </c>
      <c r="F209" s="82">
        <v>383.431</v>
      </c>
      <c r="G209" s="82">
        <v>117.8</v>
      </c>
      <c r="H209" s="82">
        <v>58.9</v>
      </c>
      <c r="I209" s="82">
        <v>314.262</v>
      </c>
      <c r="J209" s="82">
        <v>324.531</v>
      </c>
      <c r="K209" s="80"/>
      <c r="L209" s="80"/>
      <c r="M209" s="287"/>
    </row>
    <row r="210" spans="1:13" ht="20.25">
      <c r="A210" s="324"/>
      <c r="B210" s="418"/>
      <c r="C210" s="283"/>
      <c r="D210" s="91" t="s">
        <v>15</v>
      </c>
      <c r="E210" s="80">
        <v>216.031</v>
      </c>
      <c r="F210" s="80">
        <v>216.031</v>
      </c>
      <c r="G210" s="80">
        <v>58.9</v>
      </c>
      <c r="H210" s="80">
        <v>58.9</v>
      </c>
      <c r="I210" s="80">
        <v>157.131</v>
      </c>
      <c r="J210" s="80">
        <v>157.131</v>
      </c>
      <c r="K210" s="80"/>
      <c r="L210" s="80"/>
      <c r="M210" s="288"/>
    </row>
    <row r="211" spans="1:13" ht="20.25">
      <c r="A211" s="324"/>
      <c r="B211" s="419"/>
      <c r="C211" s="283"/>
      <c r="D211" s="91" t="s">
        <v>12</v>
      </c>
      <c r="E211" s="80">
        <v>216.031</v>
      </c>
      <c r="F211" s="80">
        <v>167.4</v>
      </c>
      <c r="G211" s="80">
        <v>58.9</v>
      </c>
      <c r="H211" s="80">
        <v>0</v>
      </c>
      <c r="I211" s="80">
        <v>157.131</v>
      </c>
      <c r="J211" s="80">
        <v>167.4</v>
      </c>
      <c r="K211" s="80"/>
      <c r="L211" s="80"/>
      <c r="M211" s="289"/>
    </row>
    <row r="212" spans="1:13" ht="20.25">
      <c r="A212" s="276"/>
      <c r="B212" s="417"/>
      <c r="C212" s="283" t="s">
        <v>512</v>
      </c>
      <c r="D212" s="118" t="s">
        <v>19</v>
      </c>
      <c r="E212" s="82">
        <v>1293.3</v>
      </c>
      <c r="F212" s="82">
        <v>1016.8</v>
      </c>
      <c r="G212" s="82">
        <v>294.5</v>
      </c>
      <c r="H212" s="82">
        <v>94.8</v>
      </c>
      <c r="I212" s="82">
        <v>998.8</v>
      </c>
      <c r="J212" s="82">
        <v>922</v>
      </c>
      <c r="K212" s="80"/>
      <c r="L212" s="80"/>
      <c r="M212" s="287"/>
    </row>
    <row r="213" spans="1:13" ht="20.25">
      <c r="A213" s="324"/>
      <c r="B213" s="418"/>
      <c r="C213" s="283"/>
      <c r="D213" s="91" t="s">
        <v>15</v>
      </c>
      <c r="E213" s="80">
        <v>603.8</v>
      </c>
      <c r="F213" s="80">
        <v>489.2</v>
      </c>
      <c r="G213" s="80">
        <v>117.8</v>
      </c>
      <c r="H213" s="80">
        <v>94.8</v>
      </c>
      <c r="I213" s="80">
        <v>486</v>
      </c>
      <c r="J213" s="80">
        <v>394.4</v>
      </c>
      <c r="K213" s="80"/>
      <c r="L213" s="80"/>
      <c r="M213" s="288"/>
    </row>
    <row r="214" spans="1:13" ht="20.25">
      <c r="A214" s="324"/>
      <c r="B214" s="419"/>
      <c r="C214" s="283"/>
      <c r="D214" s="91" t="s">
        <v>12</v>
      </c>
      <c r="E214" s="80">
        <v>689.5</v>
      </c>
      <c r="F214" s="80">
        <v>527.6</v>
      </c>
      <c r="G214" s="80">
        <v>176.7</v>
      </c>
      <c r="H214" s="80">
        <v>0</v>
      </c>
      <c r="I214" s="80">
        <v>512.8</v>
      </c>
      <c r="J214" s="80">
        <v>527.6</v>
      </c>
      <c r="K214" s="80"/>
      <c r="L214" s="80"/>
      <c r="M214" s="289"/>
    </row>
    <row r="215" spans="1:13" ht="20.25">
      <c r="A215" s="276"/>
      <c r="B215" s="417"/>
      <c r="C215" s="283" t="s">
        <v>513</v>
      </c>
      <c r="D215" s="118" t="s">
        <v>19</v>
      </c>
      <c r="E215" s="82">
        <v>210.9</v>
      </c>
      <c r="F215" s="82">
        <v>163.5</v>
      </c>
      <c r="G215" s="82">
        <v>58.9</v>
      </c>
      <c r="H215" s="82">
        <v>0</v>
      </c>
      <c r="I215" s="82">
        <v>152</v>
      </c>
      <c r="J215" s="82">
        <v>163.5</v>
      </c>
      <c r="K215" s="80"/>
      <c r="L215" s="80"/>
      <c r="M215" s="287"/>
    </row>
    <row r="216" spans="1:13" ht="20.25">
      <c r="A216" s="324"/>
      <c r="B216" s="418"/>
      <c r="C216" s="283"/>
      <c r="D216" s="91" t="s">
        <v>15</v>
      </c>
      <c r="E216" s="80">
        <v>73.8</v>
      </c>
      <c r="F216" s="80">
        <v>73.8</v>
      </c>
      <c r="G216" s="80">
        <v>0</v>
      </c>
      <c r="H216" s="80">
        <v>0</v>
      </c>
      <c r="I216" s="80">
        <v>73.8</v>
      </c>
      <c r="J216" s="80">
        <v>73.8</v>
      </c>
      <c r="K216" s="80"/>
      <c r="L216" s="80"/>
      <c r="M216" s="288"/>
    </row>
    <row r="217" spans="1:13" ht="20.25">
      <c r="A217" s="324"/>
      <c r="B217" s="419"/>
      <c r="C217" s="283"/>
      <c r="D217" s="91" t="s">
        <v>12</v>
      </c>
      <c r="E217" s="80">
        <v>137.1</v>
      </c>
      <c r="F217" s="80">
        <v>89.7</v>
      </c>
      <c r="G217" s="80">
        <v>58.9</v>
      </c>
      <c r="H217" s="80">
        <v>0</v>
      </c>
      <c r="I217" s="80">
        <v>78.2</v>
      </c>
      <c r="J217" s="80">
        <v>89.7</v>
      </c>
      <c r="K217" s="80"/>
      <c r="L217" s="80"/>
      <c r="M217" s="289"/>
    </row>
    <row r="218" spans="1:13" ht="20.25">
      <c r="A218" s="276"/>
      <c r="B218" s="417"/>
      <c r="C218" s="283" t="s">
        <v>514</v>
      </c>
      <c r="D218" s="118" t="s">
        <v>19</v>
      </c>
      <c r="E218" s="82">
        <v>572</v>
      </c>
      <c r="F218" s="82">
        <v>614.5</v>
      </c>
      <c r="G218" s="82">
        <v>176.7</v>
      </c>
      <c r="H218" s="82">
        <v>54.4</v>
      </c>
      <c r="I218" s="82">
        <v>395.3</v>
      </c>
      <c r="J218" s="82">
        <v>560.1</v>
      </c>
      <c r="K218" s="80"/>
      <c r="L218" s="80"/>
      <c r="M218" s="287"/>
    </row>
    <row r="219" spans="1:13" ht="20.25">
      <c r="A219" s="324"/>
      <c r="B219" s="418"/>
      <c r="C219" s="283"/>
      <c r="D219" s="91" t="s">
        <v>15</v>
      </c>
      <c r="E219" s="80">
        <v>251.7</v>
      </c>
      <c r="F219" s="80">
        <v>247.2</v>
      </c>
      <c r="G219" s="80">
        <v>58.9</v>
      </c>
      <c r="H219" s="80">
        <v>54.4</v>
      </c>
      <c r="I219" s="80">
        <v>192.8</v>
      </c>
      <c r="J219" s="80">
        <v>192.8</v>
      </c>
      <c r="K219" s="80"/>
      <c r="L219" s="80"/>
      <c r="M219" s="288"/>
    </row>
    <row r="220" spans="1:13" ht="20.25">
      <c r="A220" s="324"/>
      <c r="B220" s="419"/>
      <c r="C220" s="283"/>
      <c r="D220" s="91" t="s">
        <v>12</v>
      </c>
      <c r="E220" s="80">
        <v>320.3</v>
      </c>
      <c r="F220" s="80">
        <v>367.3</v>
      </c>
      <c r="G220" s="80">
        <v>117.8</v>
      </c>
      <c r="H220" s="80">
        <v>0</v>
      </c>
      <c r="I220" s="80">
        <v>202.5</v>
      </c>
      <c r="J220" s="80">
        <v>367.3</v>
      </c>
      <c r="K220" s="80"/>
      <c r="L220" s="80"/>
      <c r="M220" s="289"/>
    </row>
    <row r="221" spans="1:13" ht="20.25">
      <c r="A221" s="276"/>
      <c r="B221" s="427"/>
      <c r="C221" s="283" t="s">
        <v>515</v>
      </c>
      <c r="D221" s="118" t="s">
        <v>19</v>
      </c>
      <c r="E221" s="82">
        <v>669</v>
      </c>
      <c r="F221" s="82">
        <v>773.7</v>
      </c>
      <c r="G221" s="82">
        <v>589</v>
      </c>
      <c r="H221" s="82">
        <v>142.6</v>
      </c>
      <c r="I221" s="82">
        <v>80</v>
      </c>
      <c r="J221" s="82">
        <v>631.1</v>
      </c>
      <c r="K221" s="80"/>
      <c r="L221" s="80"/>
      <c r="M221" s="287"/>
    </row>
    <row r="222" spans="1:13" ht="20.25">
      <c r="A222" s="276"/>
      <c r="B222" s="428"/>
      <c r="C222" s="283"/>
      <c r="D222" s="91" t="s">
        <v>15</v>
      </c>
      <c r="E222" s="80">
        <v>208.7</v>
      </c>
      <c r="F222" s="80">
        <v>554.2</v>
      </c>
      <c r="G222" s="80">
        <v>176.7</v>
      </c>
      <c r="H222" s="80">
        <v>142.6</v>
      </c>
      <c r="I222" s="80">
        <v>40</v>
      </c>
      <c r="J222" s="80">
        <v>411.6</v>
      </c>
      <c r="K222" s="80"/>
      <c r="L222" s="80"/>
      <c r="M222" s="288"/>
    </row>
    <row r="223" spans="1:13" ht="20.25">
      <c r="A223" s="276"/>
      <c r="B223" s="429"/>
      <c r="C223" s="283"/>
      <c r="D223" s="91" t="s">
        <v>12</v>
      </c>
      <c r="E223" s="80">
        <v>452.3</v>
      </c>
      <c r="F223" s="80">
        <v>219.5</v>
      </c>
      <c r="G223" s="80">
        <v>412.3</v>
      </c>
      <c r="H223" s="80">
        <v>0</v>
      </c>
      <c r="I223" s="80">
        <v>40</v>
      </c>
      <c r="J223" s="80">
        <v>219.5</v>
      </c>
      <c r="K223" s="80"/>
      <c r="L223" s="80"/>
      <c r="M223" s="289"/>
    </row>
    <row r="224" spans="1:13" ht="20.25">
      <c r="A224" s="276"/>
      <c r="B224" s="417"/>
      <c r="C224" s="283" t="s">
        <v>516</v>
      </c>
      <c r="D224" s="118" t="s">
        <v>19</v>
      </c>
      <c r="E224" s="82">
        <v>323.5</v>
      </c>
      <c r="F224" s="82">
        <v>246.4</v>
      </c>
      <c r="G224" s="82">
        <v>58.9</v>
      </c>
      <c r="H224" s="82">
        <v>0</v>
      </c>
      <c r="I224" s="82">
        <v>264.6</v>
      </c>
      <c r="J224" s="82">
        <v>246.4</v>
      </c>
      <c r="K224" s="82"/>
      <c r="L224" s="80"/>
      <c r="M224" s="287"/>
    </row>
    <row r="225" spans="1:13" ht="20.25">
      <c r="A225" s="324"/>
      <c r="B225" s="418"/>
      <c r="C225" s="283"/>
      <c r="D225" s="91" t="s">
        <v>15</v>
      </c>
      <c r="E225" s="80">
        <v>130.4</v>
      </c>
      <c r="F225" s="80">
        <v>130.4</v>
      </c>
      <c r="G225" s="80">
        <v>0</v>
      </c>
      <c r="H225" s="80">
        <v>0</v>
      </c>
      <c r="I225" s="80">
        <v>130.4</v>
      </c>
      <c r="J225" s="80">
        <v>130.4</v>
      </c>
      <c r="K225" s="80"/>
      <c r="L225" s="80"/>
      <c r="M225" s="288"/>
    </row>
    <row r="226" spans="1:13" ht="20.25">
      <c r="A226" s="324"/>
      <c r="B226" s="419"/>
      <c r="C226" s="283"/>
      <c r="D226" s="91" t="s">
        <v>12</v>
      </c>
      <c r="E226" s="80">
        <v>223.1</v>
      </c>
      <c r="F226" s="80">
        <v>116</v>
      </c>
      <c r="G226" s="80">
        <v>58.9</v>
      </c>
      <c r="H226" s="80">
        <v>0</v>
      </c>
      <c r="I226" s="80">
        <v>164.2</v>
      </c>
      <c r="J226" s="80">
        <v>116</v>
      </c>
      <c r="K226" s="80"/>
      <c r="L226" s="80"/>
      <c r="M226" s="289"/>
    </row>
    <row r="227" spans="1:13" ht="20.25">
      <c r="A227" s="276"/>
      <c r="B227" s="417"/>
      <c r="C227" s="283" t="s">
        <v>517</v>
      </c>
      <c r="D227" s="118" t="s">
        <v>19</v>
      </c>
      <c r="E227" s="82">
        <v>330.6</v>
      </c>
      <c r="F227" s="82">
        <v>321.9</v>
      </c>
      <c r="G227" s="82">
        <v>117.8</v>
      </c>
      <c r="H227" s="82">
        <v>58.9</v>
      </c>
      <c r="I227" s="82">
        <v>212.8</v>
      </c>
      <c r="J227" s="82">
        <v>263</v>
      </c>
      <c r="K227" s="80"/>
      <c r="L227" s="80"/>
      <c r="M227" s="287"/>
    </row>
    <row r="228" spans="1:13" ht="20.25">
      <c r="A228" s="324"/>
      <c r="B228" s="418"/>
      <c r="C228" s="283"/>
      <c r="D228" s="91" t="s">
        <v>15</v>
      </c>
      <c r="E228" s="80">
        <v>164.7</v>
      </c>
      <c r="F228" s="80">
        <v>164.7</v>
      </c>
      <c r="G228" s="80">
        <v>58.9</v>
      </c>
      <c r="H228" s="80">
        <v>58.9</v>
      </c>
      <c r="I228" s="80">
        <v>105.8</v>
      </c>
      <c r="J228" s="80">
        <v>105.8</v>
      </c>
      <c r="K228" s="80"/>
      <c r="L228" s="80"/>
      <c r="M228" s="288"/>
    </row>
    <row r="229" spans="1:13" ht="20.25">
      <c r="A229" s="324"/>
      <c r="B229" s="419"/>
      <c r="C229" s="283"/>
      <c r="D229" s="91" t="s">
        <v>12</v>
      </c>
      <c r="E229" s="80">
        <v>165.9</v>
      </c>
      <c r="F229" s="80">
        <v>157.2</v>
      </c>
      <c r="G229" s="80">
        <v>58.9</v>
      </c>
      <c r="H229" s="80">
        <v>0</v>
      </c>
      <c r="I229" s="80">
        <v>107</v>
      </c>
      <c r="J229" s="80">
        <v>157.2</v>
      </c>
      <c r="K229" s="80"/>
      <c r="L229" s="80"/>
      <c r="M229" s="289"/>
    </row>
    <row r="230" spans="1:13" ht="20.25">
      <c r="A230" s="276"/>
      <c r="B230" s="417"/>
      <c r="C230" s="283" t="s">
        <v>518</v>
      </c>
      <c r="D230" s="118" t="s">
        <v>19</v>
      </c>
      <c r="E230" s="82">
        <v>201.7</v>
      </c>
      <c r="F230" s="82">
        <v>173.4</v>
      </c>
      <c r="G230" s="82">
        <v>58.9</v>
      </c>
      <c r="H230" s="82">
        <v>0</v>
      </c>
      <c r="I230" s="82">
        <v>142.8</v>
      </c>
      <c r="J230" s="82">
        <v>173.4</v>
      </c>
      <c r="K230" s="80"/>
      <c r="L230" s="80"/>
      <c r="M230" s="287"/>
    </row>
    <row r="231" spans="1:13" ht="20.25">
      <c r="A231" s="324"/>
      <c r="B231" s="418"/>
      <c r="C231" s="283"/>
      <c r="D231" s="91" t="s">
        <v>15</v>
      </c>
      <c r="E231" s="80">
        <v>70</v>
      </c>
      <c r="F231" s="80">
        <v>70</v>
      </c>
      <c r="G231" s="80">
        <v>0</v>
      </c>
      <c r="H231" s="80">
        <v>0</v>
      </c>
      <c r="I231" s="80">
        <v>70</v>
      </c>
      <c r="J231" s="80">
        <v>70</v>
      </c>
      <c r="K231" s="80"/>
      <c r="L231" s="80"/>
      <c r="M231" s="288"/>
    </row>
    <row r="232" spans="1:13" ht="20.25">
      <c r="A232" s="324"/>
      <c r="B232" s="419"/>
      <c r="C232" s="283"/>
      <c r="D232" s="91" t="s">
        <v>12</v>
      </c>
      <c r="E232" s="80">
        <v>131.7</v>
      </c>
      <c r="F232" s="80">
        <v>103.4</v>
      </c>
      <c r="G232" s="80">
        <v>58.9</v>
      </c>
      <c r="H232" s="80">
        <v>0</v>
      </c>
      <c r="I232" s="80">
        <v>72.8</v>
      </c>
      <c r="J232" s="80">
        <v>103.4</v>
      </c>
      <c r="K232" s="80"/>
      <c r="L232" s="80"/>
      <c r="M232" s="289"/>
    </row>
    <row r="233" spans="1:13" ht="20.25">
      <c r="A233" s="276"/>
      <c r="B233" s="417"/>
      <c r="C233" s="283" t="s">
        <v>519</v>
      </c>
      <c r="D233" s="118" t="s">
        <v>19</v>
      </c>
      <c r="E233" s="82">
        <v>414.7</v>
      </c>
      <c r="F233" s="82">
        <v>625.5</v>
      </c>
      <c r="G233" s="82">
        <v>176.7</v>
      </c>
      <c r="H233" s="82">
        <v>58.9</v>
      </c>
      <c r="I233" s="82">
        <v>238</v>
      </c>
      <c r="J233" s="82">
        <v>566.6</v>
      </c>
      <c r="K233" s="80"/>
      <c r="L233" s="80"/>
      <c r="M233" s="287"/>
    </row>
    <row r="234" spans="1:13" ht="20.25">
      <c r="A234" s="324"/>
      <c r="B234" s="418"/>
      <c r="C234" s="283"/>
      <c r="D234" s="91" t="s">
        <v>15</v>
      </c>
      <c r="E234" s="80">
        <v>177.9</v>
      </c>
      <c r="F234" s="80">
        <v>177.9</v>
      </c>
      <c r="G234" s="80">
        <v>58.9</v>
      </c>
      <c r="H234" s="80">
        <v>58.9</v>
      </c>
      <c r="I234" s="80">
        <v>119</v>
      </c>
      <c r="J234" s="80">
        <v>119</v>
      </c>
      <c r="K234" s="80"/>
      <c r="L234" s="80"/>
      <c r="M234" s="288"/>
    </row>
    <row r="235" spans="1:13" ht="20.25">
      <c r="A235" s="324"/>
      <c r="B235" s="419"/>
      <c r="C235" s="283"/>
      <c r="D235" s="91" t="s">
        <v>12</v>
      </c>
      <c r="E235" s="80">
        <v>236.8</v>
      </c>
      <c r="F235" s="80">
        <v>447.6</v>
      </c>
      <c r="G235" s="80">
        <v>117.8</v>
      </c>
      <c r="H235" s="80">
        <v>0</v>
      </c>
      <c r="I235" s="80">
        <v>119</v>
      </c>
      <c r="J235" s="80">
        <v>447.6</v>
      </c>
      <c r="K235" s="80"/>
      <c r="L235" s="80"/>
      <c r="M235" s="289"/>
    </row>
    <row r="236" spans="1:13" ht="20.25">
      <c r="A236" s="276"/>
      <c r="B236" s="417"/>
      <c r="C236" s="283" t="s">
        <v>520</v>
      </c>
      <c r="D236" s="118" t="s">
        <v>19</v>
      </c>
      <c r="E236" s="82">
        <v>418.9</v>
      </c>
      <c r="F236" s="82">
        <v>467</v>
      </c>
      <c r="G236" s="82">
        <v>58.9</v>
      </c>
      <c r="H236" s="82">
        <v>0</v>
      </c>
      <c r="I236" s="82">
        <v>360</v>
      </c>
      <c r="J236" s="82">
        <v>467</v>
      </c>
      <c r="K236" s="80"/>
      <c r="L236" s="80"/>
      <c r="M236" s="287"/>
    </row>
    <row r="237" spans="1:13" ht="20.25">
      <c r="A237" s="324"/>
      <c r="B237" s="418"/>
      <c r="C237" s="283"/>
      <c r="D237" s="91" t="s">
        <v>15</v>
      </c>
      <c r="E237" s="80">
        <v>180</v>
      </c>
      <c r="F237" s="80">
        <v>178</v>
      </c>
      <c r="G237" s="80">
        <v>0</v>
      </c>
      <c r="H237" s="80">
        <v>0</v>
      </c>
      <c r="I237" s="80">
        <v>180</v>
      </c>
      <c r="J237" s="80">
        <v>178</v>
      </c>
      <c r="K237" s="80"/>
      <c r="L237" s="80"/>
      <c r="M237" s="288"/>
    </row>
    <row r="238" spans="1:13" ht="20.25">
      <c r="A238" s="324"/>
      <c r="B238" s="419"/>
      <c r="C238" s="283"/>
      <c r="D238" s="91" t="s">
        <v>12</v>
      </c>
      <c r="E238" s="80">
        <v>238.9</v>
      </c>
      <c r="F238" s="80">
        <v>289</v>
      </c>
      <c r="G238" s="80">
        <v>58.9</v>
      </c>
      <c r="H238" s="80">
        <v>0</v>
      </c>
      <c r="I238" s="80">
        <v>180</v>
      </c>
      <c r="J238" s="80">
        <v>289</v>
      </c>
      <c r="K238" s="80"/>
      <c r="L238" s="80"/>
      <c r="M238" s="289"/>
    </row>
    <row r="239" spans="1:13" ht="20.25">
      <c r="A239" s="276" t="s">
        <v>46</v>
      </c>
      <c r="B239" s="417" t="s">
        <v>521</v>
      </c>
      <c r="C239" s="283" t="s">
        <v>505</v>
      </c>
      <c r="D239" s="118" t="s">
        <v>19</v>
      </c>
      <c r="E239" s="82">
        <f>E240+E241</f>
        <v>6637.7</v>
      </c>
      <c r="F239" s="82">
        <f aca="true" t="shared" si="64" ref="F239:J239">F240+F241</f>
        <v>2722.9</v>
      </c>
      <c r="G239" s="82">
        <f t="shared" si="64"/>
        <v>954</v>
      </c>
      <c r="H239" s="82">
        <f t="shared" si="64"/>
        <v>477</v>
      </c>
      <c r="I239" s="82">
        <f t="shared" si="64"/>
        <v>5683.7</v>
      </c>
      <c r="J239" s="82">
        <f t="shared" si="64"/>
        <v>2245.9</v>
      </c>
      <c r="K239" s="80"/>
      <c r="L239" s="80"/>
      <c r="M239" s="287"/>
    </row>
    <row r="240" spans="1:13" ht="20.25">
      <c r="A240" s="324"/>
      <c r="B240" s="418"/>
      <c r="C240" s="283"/>
      <c r="D240" s="91" t="s">
        <v>15</v>
      </c>
      <c r="E240" s="80">
        <f>E243+E246+E249+E252+E255</f>
        <v>1198.7</v>
      </c>
      <c r="F240" s="80">
        <f aca="true" t="shared" si="65" ref="F240:J241">F243+F246+F249+F252+F255</f>
        <v>1123.6000000000001</v>
      </c>
      <c r="G240" s="80">
        <f t="shared" si="65"/>
        <v>477</v>
      </c>
      <c r="H240" s="80">
        <f t="shared" si="65"/>
        <v>477</v>
      </c>
      <c r="I240" s="80">
        <f t="shared" si="65"/>
        <v>721.7</v>
      </c>
      <c r="J240" s="80">
        <f t="shared" si="65"/>
        <v>646.6</v>
      </c>
      <c r="K240" s="80"/>
      <c r="L240" s="80"/>
      <c r="M240" s="288"/>
    </row>
    <row r="241" spans="1:13" ht="20.25">
      <c r="A241" s="324"/>
      <c r="B241" s="419"/>
      <c r="C241" s="283"/>
      <c r="D241" s="91" t="s">
        <v>12</v>
      </c>
      <c r="E241" s="80">
        <f>E244+E247+E250+E253+E256</f>
        <v>5439</v>
      </c>
      <c r="F241" s="80">
        <f t="shared" si="65"/>
        <v>1599.3</v>
      </c>
      <c r="G241" s="80">
        <f t="shared" si="65"/>
        <v>477</v>
      </c>
      <c r="H241" s="80">
        <f t="shared" si="65"/>
        <v>0</v>
      </c>
      <c r="I241" s="80">
        <f t="shared" si="65"/>
        <v>4962</v>
      </c>
      <c r="J241" s="80">
        <f t="shared" si="65"/>
        <v>1599.3</v>
      </c>
      <c r="K241" s="80"/>
      <c r="L241" s="80"/>
      <c r="M241" s="289"/>
    </row>
    <row r="242" spans="1:13" ht="20.25">
      <c r="A242" s="276" t="s">
        <v>358</v>
      </c>
      <c r="B242" s="417" t="s">
        <v>522</v>
      </c>
      <c r="C242" s="283" t="s">
        <v>505</v>
      </c>
      <c r="D242" s="118" t="s">
        <v>19</v>
      </c>
      <c r="E242" s="82">
        <f>E243+E244</f>
        <v>2906</v>
      </c>
      <c r="F242" s="82">
        <f aca="true" t="shared" si="66" ref="F242:J242">F243+F244</f>
        <v>664.4</v>
      </c>
      <c r="G242" s="82">
        <f t="shared" si="66"/>
        <v>0</v>
      </c>
      <c r="H242" s="82">
        <f t="shared" si="66"/>
        <v>0</v>
      </c>
      <c r="I242" s="82">
        <f t="shared" si="66"/>
        <v>2906</v>
      </c>
      <c r="J242" s="82">
        <f t="shared" si="66"/>
        <v>664.4</v>
      </c>
      <c r="K242" s="80"/>
      <c r="L242" s="80"/>
      <c r="M242" s="287"/>
    </row>
    <row r="243" spans="1:13" ht="20.25">
      <c r="A243" s="324"/>
      <c r="B243" s="418"/>
      <c r="C243" s="283"/>
      <c r="D243" s="91" t="s">
        <v>15</v>
      </c>
      <c r="E243" s="80">
        <v>44</v>
      </c>
      <c r="F243" s="80">
        <v>44</v>
      </c>
      <c r="G243" s="80">
        <v>0</v>
      </c>
      <c r="H243" s="80">
        <v>0</v>
      </c>
      <c r="I243" s="80">
        <v>44</v>
      </c>
      <c r="J243" s="80">
        <v>44</v>
      </c>
      <c r="K243" s="80"/>
      <c r="L243" s="80"/>
      <c r="M243" s="288"/>
    </row>
    <row r="244" spans="1:13" ht="24.75" customHeight="1">
      <c r="A244" s="324"/>
      <c r="B244" s="419"/>
      <c r="C244" s="283"/>
      <c r="D244" s="91" t="s">
        <v>12</v>
      </c>
      <c r="E244" s="80">
        <v>2862</v>
      </c>
      <c r="F244" s="80">
        <v>620.4</v>
      </c>
      <c r="G244" s="80"/>
      <c r="H244" s="80"/>
      <c r="I244" s="80">
        <v>2862</v>
      </c>
      <c r="J244" s="80">
        <v>620.4</v>
      </c>
      <c r="K244" s="80"/>
      <c r="L244" s="80"/>
      <c r="M244" s="289"/>
    </row>
    <row r="245" spans="1:13" ht="20.25">
      <c r="A245" s="276" t="s">
        <v>523</v>
      </c>
      <c r="B245" s="417" t="s">
        <v>524</v>
      </c>
      <c r="C245" s="283" t="s">
        <v>505</v>
      </c>
      <c r="D245" s="118" t="s">
        <v>19</v>
      </c>
      <c r="E245" s="82">
        <f>E246+E247</f>
        <v>1332.7</v>
      </c>
      <c r="F245" s="82">
        <f aca="true" t="shared" si="67" ref="F245:J245">F246+F247</f>
        <v>601.7</v>
      </c>
      <c r="G245" s="82">
        <f t="shared" si="67"/>
        <v>954</v>
      </c>
      <c r="H245" s="82">
        <f t="shared" si="67"/>
        <v>477</v>
      </c>
      <c r="I245" s="82">
        <f t="shared" si="67"/>
        <v>378.7</v>
      </c>
      <c r="J245" s="82">
        <f t="shared" si="67"/>
        <v>124.7</v>
      </c>
      <c r="K245" s="80"/>
      <c r="L245" s="80"/>
      <c r="M245" s="287"/>
    </row>
    <row r="246" spans="1:13" ht="20.25">
      <c r="A246" s="324"/>
      <c r="B246" s="418"/>
      <c r="C246" s="283"/>
      <c r="D246" s="91" t="s">
        <v>15</v>
      </c>
      <c r="E246" s="80">
        <v>655.7</v>
      </c>
      <c r="F246" s="80">
        <v>601.7</v>
      </c>
      <c r="G246" s="80">
        <v>477</v>
      </c>
      <c r="H246" s="80">
        <v>477</v>
      </c>
      <c r="I246" s="80">
        <v>178.7</v>
      </c>
      <c r="J246" s="80">
        <v>124.7</v>
      </c>
      <c r="K246" s="80"/>
      <c r="L246" s="80"/>
      <c r="M246" s="288"/>
    </row>
    <row r="247" spans="1:13" ht="20.25">
      <c r="A247" s="324"/>
      <c r="B247" s="419"/>
      <c r="C247" s="283"/>
      <c r="D247" s="91" t="s">
        <v>12</v>
      </c>
      <c r="E247" s="80">
        <v>677</v>
      </c>
      <c r="F247" s="80"/>
      <c r="G247" s="80">
        <v>477</v>
      </c>
      <c r="H247" s="80"/>
      <c r="I247" s="80">
        <v>200</v>
      </c>
      <c r="J247" s="80"/>
      <c r="K247" s="80"/>
      <c r="L247" s="80"/>
      <c r="M247" s="289"/>
    </row>
    <row r="248" spans="1:13" ht="20.25">
      <c r="A248" s="276" t="s">
        <v>525</v>
      </c>
      <c r="B248" s="417" t="s">
        <v>526</v>
      </c>
      <c r="C248" s="283" t="s">
        <v>505</v>
      </c>
      <c r="D248" s="118" t="s">
        <v>19</v>
      </c>
      <c r="E248" s="82">
        <f>E249+E250</f>
        <v>500</v>
      </c>
      <c r="F248" s="82">
        <f aca="true" t="shared" si="68" ref="F248:J248">F249+F250</f>
        <v>299.3</v>
      </c>
      <c r="G248" s="82">
        <f t="shared" si="68"/>
        <v>0</v>
      </c>
      <c r="H248" s="82">
        <f t="shared" si="68"/>
        <v>0</v>
      </c>
      <c r="I248" s="82">
        <f t="shared" si="68"/>
        <v>500</v>
      </c>
      <c r="J248" s="82">
        <f t="shared" si="68"/>
        <v>299.3</v>
      </c>
      <c r="K248" s="80"/>
      <c r="L248" s="80"/>
      <c r="M248" s="287"/>
    </row>
    <row r="249" spans="1:13" ht="20.25">
      <c r="A249" s="324"/>
      <c r="B249" s="418"/>
      <c r="C249" s="283"/>
      <c r="D249" s="91" t="s">
        <v>15</v>
      </c>
      <c r="E249" s="80">
        <v>0</v>
      </c>
      <c r="F249" s="80"/>
      <c r="G249" s="80">
        <v>0</v>
      </c>
      <c r="H249" s="80"/>
      <c r="I249" s="80">
        <v>0</v>
      </c>
      <c r="J249" s="80"/>
      <c r="K249" s="80"/>
      <c r="L249" s="80"/>
      <c r="M249" s="288"/>
    </row>
    <row r="250" spans="1:13" ht="20.25">
      <c r="A250" s="324"/>
      <c r="B250" s="419"/>
      <c r="C250" s="283"/>
      <c r="D250" s="91" t="s">
        <v>12</v>
      </c>
      <c r="E250" s="80">
        <v>500</v>
      </c>
      <c r="F250" s="80">
        <v>299.3</v>
      </c>
      <c r="G250" s="80">
        <v>0</v>
      </c>
      <c r="H250" s="80"/>
      <c r="I250" s="80">
        <v>500</v>
      </c>
      <c r="J250" s="80">
        <v>299.3</v>
      </c>
      <c r="K250" s="80"/>
      <c r="L250" s="80"/>
      <c r="M250" s="289"/>
    </row>
    <row r="251" spans="1:13" ht="20.25">
      <c r="A251" s="276" t="s">
        <v>527</v>
      </c>
      <c r="B251" s="417" t="s">
        <v>528</v>
      </c>
      <c r="C251" s="283" t="s">
        <v>505</v>
      </c>
      <c r="D251" s="118" t="s">
        <v>19</v>
      </c>
      <c r="E251" s="82">
        <f>E252+E253</f>
        <v>1350</v>
      </c>
      <c r="F251" s="82">
        <f aca="true" t="shared" si="69" ref="F251:J251">F252+F253</f>
        <v>800</v>
      </c>
      <c r="G251" s="82">
        <f t="shared" si="69"/>
        <v>0</v>
      </c>
      <c r="H251" s="82">
        <f t="shared" si="69"/>
        <v>0</v>
      </c>
      <c r="I251" s="82">
        <f t="shared" si="69"/>
        <v>1350</v>
      </c>
      <c r="J251" s="82">
        <f t="shared" si="69"/>
        <v>800</v>
      </c>
      <c r="K251" s="80"/>
      <c r="L251" s="80"/>
      <c r="M251" s="287"/>
    </row>
    <row r="252" spans="1:13" ht="31.5" customHeight="1">
      <c r="A252" s="324"/>
      <c r="B252" s="418"/>
      <c r="C252" s="283"/>
      <c r="D252" s="91" t="s">
        <v>15</v>
      </c>
      <c r="E252" s="80">
        <v>350</v>
      </c>
      <c r="F252" s="80">
        <v>350</v>
      </c>
      <c r="G252" s="80"/>
      <c r="H252" s="80"/>
      <c r="I252" s="80">
        <v>350</v>
      </c>
      <c r="J252" s="80">
        <v>350</v>
      </c>
      <c r="K252" s="80"/>
      <c r="L252" s="80"/>
      <c r="M252" s="288"/>
    </row>
    <row r="253" spans="1:13" ht="25.5" customHeight="1">
      <c r="A253" s="324"/>
      <c r="B253" s="419"/>
      <c r="C253" s="283"/>
      <c r="D253" s="91" t="s">
        <v>12</v>
      </c>
      <c r="E253" s="80">
        <v>1000</v>
      </c>
      <c r="F253" s="80">
        <v>450</v>
      </c>
      <c r="G253" s="80"/>
      <c r="H253" s="80"/>
      <c r="I253" s="80">
        <v>1000</v>
      </c>
      <c r="J253" s="80">
        <v>450</v>
      </c>
      <c r="K253" s="80"/>
      <c r="L253" s="80"/>
      <c r="M253" s="289"/>
    </row>
    <row r="254" spans="1:13" ht="20.25">
      <c r="A254" s="276" t="s">
        <v>529</v>
      </c>
      <c r="B254" s="417" t="s">
        <v>530</v>
      </c>
      <c r="C254" s="283" t="s">
        <v>505</v>
      </c>
      <c r="D254" s="118" t="s">
        <v>19</v>
      </c>
      <c r="E254" s="82">
        <f>E255+E256</f>
        <v>549</v>
      </c>
      <c r="F254" s="82">
        <f aca="true" t="shared" si="70" ref="F254:J254">F255+F256</f>
        <v>357.5</v>
      </c>
      <c r="G254" s="82">
        <f t="shared" si="70"/>
        <v>0</v>
      </c>
      <c r="H254" s="82">
        <f t="shared" si="70"/>
        <v>0</v>
      </c>
      <c r="I254" s="82">
        <f t="shared" si="70"/>
        <v>549</v>
      </c>
      <c r="J254" s="82">
        <f t="shared" si="70"/>
        <v>357.5</v>
      </c>
      <c r="K254" s="80"/>
      <c r="L254" s="80"/>
      <c r="M254" s="287"/>
    </row>
    <row r="255" spans="1:13" ht="20.25">
      <c r="A255" s="324"/>
      <c r="B255" s="418"/>
      <c r="C255" s="283"/>
      <c r="D255" s="91" t="s">
        <v>15</v>
      </c>
      <c r="E255" s="80">
        <v>149</v>
      </c>
      <c r="F255" s="80">
        <v>127.9</v>
      </c>
      <c r="G255" s="80"/>
      <c r="H255" s="80"/>
      <c r="I255" s="80">
        <v>149</v>
      </c>
      <c r="J255" s="80">
        <v>127.9</v>
      </c>
      <c r="K255" s="80"/>
      <c r="L255" s="80"/>
      <c r="M255" s="288"/>
    </row>
    <row r="256" spans="1:13" ht="20.25">
      <c r="A256" s="324"/>
      <c r="B256" s="419"/>
      <c r="C256" s="283"/>
      <c r="D256" s="91" t="s">
        <v>12</v>
      </c>
      <c r="E256" s="80">
        <v>400</v>
      </c>
      <c r="F256" s="80">
        <v>229.6</v>
      </c>
      <c r="G256" s="80"/>
      <c r="H256" s="80"/>
      <c r="I256" s="80">
        <v>400</v>
      </c>
      <c r="J256" s="80">
        <v>229.6</v>
      </c>
      <c r="K256" s="80"/>
      <c r="L256" s="80"/>
      <c r="M256" s="289"/>
    </row>
    <row r="257" spans="1:13" ht="20.25">
      <c r="A257" s="276" t="s">
        <v>49</v>
      </c>
      <c r="B257" s="417" t="s">
        <v>531</v>
      </c>
      <c r="C257" s="283" t="s">
        <v>505</v>
      </c>
      <c r="D257" s="118" t="s">
        <v>19</v>
      </c>
      <c r="E257" s="82">
        <f>E258+E259</f>
        <v>1353.6</v>
      </c>
      <c r="F257" s="82">
        <f aca="true" t="shared" si="71" ref="F257:J257">F258+F259</f>
        <v>1129.3000000000002</v>
      </c>
      <c r="G257" s="82">
        <f t="shared" si="71"/>
        <v>0</v>
      </c>
      <c r="H257" s="82">
        <f t="shared" si="71"/>
        <v>0</v>
      </c>
      <c r="I257" s="82">
        <f t="shared" si="71"/>
        <v>1353.6</v>
      </c>
      <c r="J257" s="82">
        <f t="shared" si="71"/>
        <v>1129.3000000000002</v>
      </c>
      <c r="K257" s="80"/>
      <c r="L257" s="80"/>
      <c r="M257" s="287"/>
    </row>
    <row r="258" spans="1:13" ht="34.5" customHeight="1">
      <c r="A258" s="324"/>
      <c r="B258" s="418"/>
      <c r="C258" s="283"/>
      <c r="D258" s="91" t="s">
        <v>15</v>
      </c>
      <c r="E258" s="80">
        <f>E261+E264+E267</f>
        <v>515.6</v>
      </c>
      <c r="F258" s="80">
        <f aca="true" t="shared" si="72" ref="F258:J259">F261+F264+F267</f>
        <v>515.6</v>
      </c>
      <c r="G258" s="80">
        <f t="shared" si="72"/>
        <v>0</v>
      </c>
      <c r="H258" s="80">
        <f t="shared" si="72"/>
        <v>0</v>
      </c>
      <c r="I258" s="80">
        <f t="shared" si="72"/>
        <v>515.6</v>
      </c>
      <c r="J258" s="80">
        <f t="shared" si="72"/>
        <v>515.6</v>
      </c>
      <c r="K258" s="80"/>
      <c r="L258" s="80"/>
      <c r="M258" s="288"/>
    </row>
    <row r="259" spans="1:13" ht="26.25" customHeight="1">
      <c r="A259" s="324"/>
      <c r="B259" s="419"/>
      <c r="C259" s="283"/>
      <c r="D259" s="91" t="s">
        <v>12</v>
      </c>
      <c r="E259" s="80">
        <f>E262+E265+E268</f>
        <v>838</v>
      </c>
      <c r="F259" s="80">
        <f t="shared" si="72"/>
        <v>613.7</v>
      </c>
      <c r="G259" s="80">
        <f t="shared" si="72"/>
        <v>0</v>
      </c>
      <c r="H259" s="80">
        <f t="shared" si="72"/>
        <v>0</v>
      </c>
      <c r="I259" s="80">
        <f t="shared" si="72"/>
        <v>838</v>
      </c>
      <c r="J259" s="80">
        <f t="shared" si="72"/>
        <v>613.7</v>
      </c>
      <c r="K259" s="80"/>
      <c r="L259" s="80"/>
      <c r="M259" s="289"/>
    </row>
    <row r="260" spans="1:13" ht="20.25">
      <c r="A260" s="276" t="s">
        <v>359</v>
      </c>
      <c r="B260" s="417" t="s">
        <v>532</v>
      </c>
      <c r="C260" s="283" t="s">
        <v>505</v>
      </c>
      <c r="D260" s="118" t="s">
        <v>19</v>
      </c>
      <c r="E260" s="82">
        <f>E261+E262</f>
        <v>400</v>
      </c>
      <c r="F260" s="82">
        <f aca="true" t="shared" si="73" ref="F260:J260">F261+F262</f>
        <v>500</v>
      </c>
      <c r="G260" s="82">
        <f t="shared" si="73"/>
        <v>0</v>
      </c>
      <c r="H260" s="82">
        <f t="shared" si="73"/>
        <v>0</v>
      </c>
      <c r="I260" s="82">
        <f t="shared" si="73"/>
        <v>400</v>
      </c>
      <c r="J260" s="82">
        <f t="shared" si="73"/>
        <v>500</v>
      </c>
      <c r="K260" s="80"/>
      <c r="L260" s="80"/>
      <c r="M260" s="287"/>
    </row>
    <row r="261" spans="1:13" ht="20.25">
      <c r="A261" s="324"/>
      <c r="B261" s="418"/>
      <c r="C261" s="283"/>
      <c r="D261" s="91" t="s">
        <v>15</v>
      </c>
      <c r="E261" s="80">
        <v>200</v>
      </c>
      <c r="F261" s="80">
        <v>200</v>
      </c>
      <c r="G261" s="80"/>
      <c r="H261" s="80"/>
      <c r="I261" s="80">
        <v>200</v>
      </c>
      <c r="J261" s="80">
        <v>200</v>
      </c>
      <c r="K261" s="80"/>
      <c r="L261" s="80"/>
      <c r="M261" s="288"/>
    </row>
    <row r="262" spans="1:13" ht="58.5" customHeight="1">
      <c r="A262" s="324"/>
      <c r="B262" s="419"/>
      <c r="C262" s="283"/>
      <c r="D262" s="91" t="s">
        <v>12</v>
      </c>
      <c r="E262" s="80">
        <v>200</v>
      </c>
      <c r="F262" s="80">
        <v>300</v>
      </c>
      <c r="G262" s="80"/>
      <c r="H262" s="80"/>
      <c r="I262" s="80">
        <v>200</v>
      </c>
      <c r="J262" s="80">
        <v>300</v>
      </c>
      <c r="K262" s="80"/>
      <c r="L262" s="80"/>
      <c r="M262" s="289"/>
    </row>
    <row r="263" spans="1:13" ht="20.25">
      <c r="A263" s="276" t="s">
        <v>446</v>
      </c>
      <c r="B263" s="417" t="s">
        <v>533</v>
      </c>
      <c r="C263" s="283" t="s">
        <v>505</v>
      </c>
      <c r="D263" s="118" t="s">
        <v>19</v>
      </c>
      <c r="E263" s="82">
        <f>E264+E265</f>
        <v>677.6</v>
      </c>
      <c r="F263" s="82">
        <f aca="true" t="shared" si="74" ref="F263:J263">F264+F265</f>
        <v>353.29999999999995</v>
      </c>
      <c r="G263" s="82">
        <f t="shared" si="74"/>
        <v>0</v>
      </c>
      <c r="H263" s="82">
        <f t="shared" si="74"/>
        <v>0</v>
      </c>
      <c r="I263" s="82">
        <f t="shared" si="74"/>
        <v>677.6</v>
      </c>
      <c r="J263" s="82">
        <f t="shared" si="74"/>
        <v>353.29999999999995</v>
      </c>
      <c r="K263" s="80"/>
      <c r="L263" s="80"/>
      <c r="M263" s="287"/>
    </row>
    <row r="264" spans="1:13" ht="20.25">
      <c r="A264" s="324"/>
      <c r="B264" s="418"/>
      <c r="C264" s="283"/>
      <c r="D264" s="91" t="s">
        <v>15</v>
      </c>
      <c r="E264" s="80">
        <v>177.6</v>
      </c>
      <c r="F264" s="80">
        <v>177.6</v>
      </c>
      <c r="G264" s="80"/>
      <c r="H264" s="80"/>
      <c r="I264" s="80">
        <v>177.6</v>
      </c>
      <c r="J264" s="80">
        <v>177.6</v>
      </c>
      <c r="K264" s="80"/>
      <c r="L264" s="80"/>
      <c r="M264" s="288"/>
    </row>
    <row r="265" spans="1:13" ht="105.75" customHeight="1">
      <c r="A265" s="324"/>
      <c r="B265" s="419"/>
      <c r="C265" s="283"/>
      <c r="D265" s="91" t="s">
        <v>12</v>
      </c>
      <c r="E265" s="80">
        <v>500</v>
      </c>
      <c r="F265" s="80">
        <v>175.7</v>
      </c>
      <c r="G265" s="80"/>
      <c r="H265" s="80"/>
      <c r="I265" s="80">
        <v>500</v>
      </c>
      <c r="J265" s="80">
        <v>175.7</v>
      </c>
      <c r="K265" s="80"/>
      <c r="L265" s="80"/>
      <c r="M265" s="289"/>
    </row>
    <row r="266" spans="1:13" ht="20.25">
      <c r="A266" s="276" t="s">
        <v>448</v>
      </c>
      <c r="B266" s="417" t="s">
        <v>534</v>
      </c>
      <c r="C266" s="283" t="s">
        <v>505</v>
      </c>
      <c r="D266" s="118" t="s">
        <v>19</v>
      </c>
      <c r="E266" s="82">
        <v>276</v>
      </c>
      <c r="F266" s="82">
        <v>276</v>
      </c>
      <c r="G266" s="82"/>
      <c r="H266" s="82"/>
      <c r="I266" s="82">
        <v>276</v>
      </c>
      <c r="J266" s="82">
        <v>276</v>
      </c>
      <c r="K266" s="80"/>
      <c r="L266" s="80"/>
      <c r="M266" s="287"/>
    </row>
    <row r="267" spans="1:13" ht="20.25">
      <c r="A267" s="324"/>
      <c r="B267" s="418"/>
      <c r="C267" s="283"/>
      <c r="D267" s="91" t="s">
        <v>15</v>
      </c>
      <c r="E267" s="80">
        <v>138</v>
      </c>
      <c r="F267" s="80">
        <v>138</v>
      </c>
      <c r="G267" s="80"/>
      <c r="H267" s="80"/>
      <c r="I267" s="80">
        <v>138</v>
      </c>
      <c r="J267" s="80">
        <v>138</v>
      </c>
      <c r="K267" s="80"/>
      <c r="L267" s="80"/>
      <c r="M267" s="288"/>
    </row>
    <row r="268" spans="1:13" ht="20.25">
      <c r="A268" s="324"/>
      <c r="B268" s="419"/>
      <c r="C268" s="283"/>
      <c r="D268" s="91" t="s">
        <v>12</v>
      </c>
      <c r="E268" s="80">
        <v>138</v>
      </c>
      <c r="F268" s="80">
        <v>138</v>
      </c>
      <c r="G268" s="80"/>
      <c r="H268" s="80"/>
      <c r="I268" s="80">
        <v>138</v>
      </c>
      <c r="J268" s="80">
        <v>138</v>
      </c>
      <c r="K268" s="80"/>
      <c r="L268" s="80"/>
      <c r="M268" s="289"/>
    </row>
    <row r="269" spans="1:13" ht="20.25">
      <c r="A269" s="259" t="s">
        <v>367</v>
      </c>
      <c r="B269" s="259"/>
      <c r="C269" s="259"/>
      <c r="D269" s="259"/>
      <c r="E269" s="259"/>
      <c r="F269" s="259"/>
      <c r="G269" s="259"/>
      <c r="H269" s="259"/>
      <c r="I269" s="259"/>
      <c r="J269" s="259"/>
      <c r="K269" s="259"/>
      <c r="L269" s="259"/>
      <c r="M269" s="259"/>
    </row>
    <row r="270" spans="1:13" ht="20.25">
      <c r="A270" s="120"/>
      <c r="B270" s="82"/>
      <c r="C270" s="120"/>
      <c r="D270" s="118" t="s">
        <v>19</v>
      </c>
      <c r="E270" s="121">
        <f>G270+I270+K270</f>
        <v>137685.03</v>
      </c>
      <c r="F270" s="122">
        <f aca="true" t="shared" si="75" ref="E270:F272">H270+J270+L270</f>
        <v>41588.89000000001</v>
      </c>
      <c r="G270" s="121">
        <f>G271+G272</f>
        <v>101289.90000000001</v>
      </c>
      <c r="H270" s="122">
        <f aca="true" t="shared" si="76" ref="H270:L270">H271+H272</f>
        <v>30534.4</v>
      </c>
      <c r="I270" s="122">
        <f t="shared" si="76"/>
        <v>31295.03</v>
      </c>
      <c r="J270" s="122">
        <f t="shared" si="76"/>
        <v>7365.090000000001</v>
      </c>
      <c r="K270" s="122">
        <f t="shared" si="76"/>
        <v>5100.1</v>
      </c>
      <c r="L270" s="122">
        <f t="shared" si="76"/>
        <v>3689.4</v>
      </c>
      <c r="M270" s="123"/>
    </row>
    <row r="271" spans="1:13" ht="20.25">
      <c r="A271" s="120"/>
      <c r="B271" s="82"/>
      <c r="C271" s="120"/>
      <c r="D271" s="118" t="s">
        <v>15</v>
      </c>
      <c r="E271" s="121">
        <f>G271+I271+K271</f>
        <v>28406.839999999997</v>
      </c>
      <c r="F271" s="121">
        <f>H271+J271+L271</f>
        <v>16609.79</v>
      </c>
      <c r="G271" s="121">
        <f>SUM(G274+G322+G325+G328+G331+G334+G337+G340+G343+G346+G349+G352+G355+G358+G361+G364+G367+G370+G373+G376+G379+G382+G385+G388+G391+G394)</f>
        <v>14083.199999999999</v>
      </c>
      <c r="H271" s="121">
        <f aca="true" t="shared" si="77" ref="H271:L271">SUM(H274+H322+H325+H328+H331+H334+H337+H340+H343+H346+H349+H352+H355+H358+H361+H364+H367+H370+H373+H376+H379+H382+H385+H388+H391+H394)</f>
        <v>9202.1</v>
      </c>
      <c r="I271" s="121">
        <f t="shared" si="77"/>
        <v>9993.54</v>
      </c>
      <c r="J271" s="121">
        <f t="shared" si="77"/>
        <v>4488.290000000001</v>
      </c>
      <c r="K271" s="121">
        <f t="shared" si="77"/>
        <v>4330.1</v>
      </c>
      <c r="L271" s="121">
        <f t="shared" si="77"/>
        <v>2919.4</v>
      </c>
      <c r="M271" s="123"/>
    </row>
    <row r="272" spans="1:13" ht="20.25">
      <c r="A272" s="120"/>
      <c r="B272" s="82"/>
      <c r="C272" s="120"/>
      <c r="D272" s="118" t="s">
        <v>12</v>
      </c>
      <c r="E272" s="122">
        <f t="shared" si="75"/>
        <v>109278.19</v>
      </c>
      <c r="F272" s="122">
        <f t="shared" si="75"/>
        <v>24979.100000000002</v>
      </c>
      <c r="G272" s="121">
        <f>SUM(G275+G323+G326+G329+G332+G335+G338+G341+G344+G347+G350+G353+G356+G359+G362+G365+G368+G371+G374+G377+G380+G383+G386+G389+G392+G395)</f>
        <v>87206.70000000001</v>
      </c>
      <c r="H272" s="121">
        <f aca="true" t="shared" si="78" ref="H272:L272">SUM(H275+H323+H326+H329+H332+H335+H338+H341+H344+H347+H350+H353+H356+H359+H362+H365+H368+H371+H374+H377+H380+H383+H386+H389+H392+H395)</f>
        <v>21332.300000000003</v>
      </c>
      <c r="I272" s="121">
        <f t="shared" si="78"/>
        <v>21301.489999999998</v>
      </c>
      <c r="J272" s="121">
        <f t="shared" si="78"/>
        <v>2876.8</v>
      </c>
      <c r="K272" s="121">
        <f t="shared" si="78"/>
        <v>770</v>
      </c>
      <c r="L272" s="121">
        <f t="shared" si="78"/>
        <v>770</v>
      </c>
      <c r="M272" s="123"/>
    </row>
    <row r="273" spans="1:13" ht="20.25">
      <c r="A273" s="362"/>
      <c r="B273" s="424" t="s">
        <v>1</v>
      </c>
      <c r="C273" s="258" t="s">
        <v>537</v>
      </c>
      <c r="D273" s="125" t="s">
        <v>556</v>
      </c>
      <c r="E273" s="126">
        <f aca="true" t="shared" si="79" ref="E273:E281">G273+I273+K273</f>
        <v>23217.95</v>
      </c>
      <c r="F273" s="126">
        <f aca="true" t="shared" si="80" ref="F273:F281">H273+J273+L273</f>
        <v>497.5</v>
      </c>
      <c r="G273" s="126">
        <f>SUM(G274:G275)</f>
        <v>19945.8</v>
      </c>
      <c r="H273" s="126">
        <f>SUM(H274:H275)</f>
        <v>5.9</v>
      </c>
      <c r="I273" s="126">
        <f>SUM(I274:I275)</f>
        <v>3272.15</v>
      </c>
      <c r="J273" s="126">
        <f>SUM(J274:J275)</f>
        <v>491.6</v>
      </c>
      <c r="K273" s="127"/>
      <c r="L273" s="127"/>
      <c r="M273" s="415"/>
    </row>
    <row r="274" spans="1:13" ht="20.25">
      <c r="A274" s="372"/>
      <c r="B274" s="374"/>
      <c r="C274" s="259"/>
      <c r="D274" s="125" t="s">
        <v>555</v>
      </c>
      <c r="E274" s="128">
        <f t="shared" si="79"/>
        <v>4871.55</v>
      </c>
      <c r="F274" s="128">
        <f t="shared" si="80"/>
        <v>195.3</v>
      </c>
      <c r="G274" s="129">
        <f aca="true" t="shared" si="81" ref="G274:L275">G277+G280+G283+G286+G289+G292+G295+G298+G301+G304+G307+G310+G313+G316+G319</f>
        <v>3708.9</v>
      </c>
      <c r="H274" s="129">
        <f t="shared" si="81"/>
        <v>5.9</v>
      </c>
      <c r="I274" s="129">
        <f t="shared" si="81"/>
        <v>1062.65</v>
      </c>
      <c r="J274" s="129">
        <f t="shared" si="81"/>
        <v>189.4</v>
      </c>
      <c r="K274" s="129">
        <f t="shared" si="81"/>
        <v>100</v>
      </c>
      <c r="L274" s="129">
        <f t="shared" si="81"/>
        <v>0</v>
      </c>
      <c r="M274" s="406"/>
    </row>
    <row r="275" spans="1:13" ht="20.25">
      <c r="A275" s="372"/>
      <c r="B275" s="375"/>
      <c r="C275" s="259"/>
      <c r="D275" s="125" t="s">
        <v>554</v>
      </c>
      <c r="E275" s="128">
        <f t="shared" si="79"/>
        <v>18446.4</v>
      </c>
      <c r="F275" s="128">
        <f t="shared" si="80"/>
        <v>302.2</v>
      </c>
      <c r="G275" s="129">
        <f t="shared" si="81"/>
        <v>16236.9</v>
      </c>
      <c r="H275" s="129">
        <f t="shared" si="81"/>
        <v>0</v>
      </c>
      <c r="I275" s="129">
        <f t="shared" si="81"/>
        <v>2209.5</v>
      </c>
      <c r="J275" s="129">
        <f t="shared" si="81"/>
        <v>302.2</v>
      </c>
      <c r="K275" s="129">
        <f t="shared" si="81"/>
        <v>0</v>
      </c>
      <c r="L275" s="129">
        <f t="shared" si="81"/>
        <v>0</v>
      </c>
      <c r="M275" s="406"/>
    </row>
    <row r="276" spans="1:13" ht="20.25">
      <c r="A276" s="406">
        <v>1</v>
      </c>
      <c r="B276" s="421" t="s">
        <v>553</v>
      </c>
      <c r="C276" s="406" t="s">
        <v>537</v>
      </c>
      <c r="D276" s="130" t="s">
        <v>420</v>
      </c>
      <c r="E276" s="131">
        <f t="shared" si="79"/>
        <v>230</v>
      </c>
      <c r="F276" s="132">
        <f t="shared" si="80"/>
        <v>98.6</v>
      </c>
      <c r="G276" s="131"/>
      <c r="H276" s="131">
        <f>H277+H278</f>
        <v>0</v>
      </c>
      <c r="I276" s="131">
        <f>I277+I278</f>
        <v>230</v>
      </c>
      <c r="J276" s="131">
        <v>98.6</v>
      </c>
      <c r="K276" s="131"/>
      <c r="L276" s="133"/>
      <c r="M276" s="416"/>
    </row>
    <row r="277" spans="1:13" ht="20.25">
      <c r="A277" s="406"/>
      <c r="B277" s="422"/>
      <c r="C277" s="406"/>
      <c r="D277" s="130">
        <v>2013</v>
      </c>
      <c r="E277" s="131">
        <f t="shared" si="79"/>
        <v>230</v>
      </c>
      <c r="F277" s="132">
        <f t="shared" si="80"/>
        <v>0</v>
      </c>
      <c r="G277" s="131"/>
      <c r="H277" s="131"/>
      <c r="I277" s="131">
        <v>230</v>
      </c>
      <c r="J277" s="131"/>
      <c r="K277" s="131"/>
      <c r="L277" s="131"/>
      <c r="M277" s="406"/>
    </row>
    <row r="278" spans="1:13" ht="33.75" customHeight="1">
      <c r="A278" s="406"/>
      <c r="B278" s="422"/>
      <c r="C278" s="406"/>
      <c r="D278" s="130">
        <v>2014</v>
      </c>
      <c r="E278" s="131">
        <f t="shared" si="79"/>
        <v>0</v>
      </c>
      <c r="F278" s="132">
        <f t="shared" si="80"/>
        <v>0</v>
      </c>
      <c r="G278" s="131"/>
      <c r="H278" s="131"/>
      <c r="I278" s="131"/>
      <c r="J278" s="131"/>
      <c r="K278" s="131"/>
      <c r="L278" s="131"/>
      <c r="M278" s="406"/>
    </row>
    <row r="279" spans="1:13" ht="20.25">
      <c r="A279" s="406">
        <v>2</v>
      </c>
      <c r="B279" s="421" t="s">
        <v>552</v>
      </c>
      <c r="C279" s="406" t="s">
        <v>537</v>
      </c>
      <c r="D279" s="130" t="s">
        <v>420</v>
      </c>
      <c r="E279" s="131">
        <f t="shared" si="79"/>
        <v>620</v>
      </c>
      <c r="F279" s="132">
        <f t="shared" si="80"/>
        <v>183.5</v>
      </c>
      <c r="G279" s="131">
        <f>G280+G281</f>
        <v>0</v>
      </c>
      <c r="H279" s="131">
        <f>H280+H281</f>
        <v>0</v>
      </c>
      <c r="I279" s="131">
        <f>I280+I281</f>
        <v>620</v>
      </c>
      <c r="J279" s="131">
        <f>J280+J281</f>
        <v>183.5</v>
      </c>
      <c r="K279" s="131"/>
      <c r="L279" s="133"/>
      <c r="M279" s="416"/>
    </row>
    <row r="280" spans="1:13" ht="20.25">
      <c r="A280" s="406"/>
      <c r="B280" s="422"/>
      <c r="C280" s="406"/>
      <c r="D280" s="130">
        <v>2013</v>
      </c>
      <c r="E280" s="131">
        <f t="shared" si="79"/>
        <v>620</v>
      </c>
      <c r="F280" s="132">
        <f t="shared" si="80"/>
        <v>183.5</v>
      </c>
      <c r="G280" s="131"/>
      <c r="H280" s="131"/>
      <c r="I280" s="131">
        <v>620</v>
      </c>
      <c r="J280" s="131">
        <v>183.5</v>
      </c>
      <c r="K280" s="131"/>
      <c r="L280" s="131"/>
      <c r="M280" s="406"/>
    </row>
    <row r="281" spans="1:13" ht="33" customHeight="1">
      <c r="A281" s="406"/>
      <c r="B281" s="422"/>
      <c r="C281" s="406"/>
      <c r="D281" s="130">
        <v>2014</v>
      </c>
      <c r="E281" s="131">
        <f t="shared" si="79"/>
        <v>0</v>
      </c>
      <c r="F281" s="132">
        <f t="shared" si="80"/>
        <v>0</v>
      </c>
      <c r="G281" s="131">
        <v>0</v>
      </c>
      <c r="H281" s="131">
        <v>0</v>
      </c>
      <c r="I281" s="131">
        <v>0</v>
      </c>
      <c r="J281" s="131">
        <v>0</v>
      </c>
      <c r="K281" s="131"/>
      <c r="L281" s="131"/>
      <c r="M281" s="406"/>
    </row>
    <row r="282" spans="1:13" ht="20.25">
      <c r="A282" s="406">
        <v>3</v>
      </c>
      <c r="B282" s="421" t="s">
        <v>551</v>
      </c>
      <c r="C282" s="406" t="s">
        <v>537</v>
      </c>
      <c r="D282" s="130" t="s">
        <v>420</v>
      </c>
      <c r="E282" s="131">
        <f>G282+K282</f>
        <v>100</v>
      </c>
      <c r="F282" s="132">
        <f aca="true" t="shared" si="82" ref="F282:F288">H282+J282+L282</f>
        <v>0</v>
      </c>
      <c r="G282" s="131">
        <f>G283+G284</f>
        <v>0</v>
      </c>
      <c r="H282" s="131">
        <f>H283+H284</f>
        <v>0</v>
      </c>
      <c r="I282" s="131">
        <f>I283+I284</f>
        <v>0</v>
      </c>
      <c r="J282" s="131">
        <f>J283+J284</f>
        <v>0</v>
      </c>
      <c r="K282" s="131">
        <f>K283+K284</f>
        <v>100</v>
      </c>
      <c r="L282" s="133"/>
      <c r="M282" s="416"/>
    </row>
    <row r="283" spans="1:13" ht="20.25">
      <c r="A283" s="406"/>
      <c r="B283" s="422"/>
      <c r="C283" s="406"/>
      <c r="D283" s="130">
        <v>2013</v>
      </c>
      <c r="E283" s="131">
        <f aca="true" t="shared" si="83" ref="E283:E320">G283+I283+K283</f>
        <v>100</v>
      </c>
      <c r="F283" s="132">
        <f t="shared" si="82"/>
        <v>0</v>
      </c>
      <c r="G283" s="131"/>
      <c r="H283" s="131"/>
      <c r="I283" s="131"/>
      <c r="J283" s="131"/>
      <c r="K283" s="131">
        <v>100</v>
      </c>
      <c r="L283" s="131"/>
      <c r="M283" s="406"/>
    </row>
    <row r="284" spans="1:13" ht="34.5" customHeight="1">
      <c r="A284" s="406"/>
      <c r="B284" s="422"/>
      <c r="C284" s="406"/>
      <c r="D284" s="130">
        <v>2014</v>
      </c>
      <c r="E284" s="131">
        <f t="shared" si="83"/>
        <v>0</v>
      </c>
      <c r="F284" s="132">
        <f t="shared" si="82"/>
        <v>0</v>
      </c>
      <c r="G284" s="131"/>
      <c r="H284" s="131"/>
      <c r="I284" s="131"/>
      <c r="J284" s="131"/>
      <c r="K284" s="131"/>
      <c r="L284" s="131"/>
      <c r="M284" s="406"/>
    </row>
    <row r="285" spans="1:13" ht="20.25">
      <c r="A285" s="406">
        <v>4</v>
      </c>
      <c r="B285" s="421" t="s">
        <v>550</v>
      </c>
      <c r="C285" s="406" t="s">
        <v>537</v>
      </c>
      <c r="D285" s="130" t="s">
        <v>420</v>
      </c>
      <c r="E285" s="131">
        <f t="shared" si="83"/>
        <v>200</v>
      </c>
      <c r="F285" s="132">
        <f t="shared" si="82"/>
        <v>302.2</v>
      </c>
      <c r="G285" s="131">
        <f aca="true" t="shared" si="84" ref="G285:L285">G286+G287</f>
        <v>0</v>
      </c>
      <c r="H285" s="131">
        <f t="shared" si="84"/>
        <v>0</v>
      </c>
      <c r="I285" s="131">
        <f t="shared" si="84"/>
        <v>200</v>
      </c>
      <c r="J285" s="131">
        <f t="shared" si="84"/>
        <v>302.2</v>
      </c>
      <c r="K285" s="131">
        <f t="shared" si="84"/>
        <v>0</v>
      </c>
      <c r="L285" s="131">
        <f t="shared" si="84"/>
        <v>0</v>
      </c>
      <c r="M285" s="416"/>
    </row>
    <row r="286" spans="1:13" ht="20.25">
      <c r="A286" s="406"/>
      <c r="B286" s="422"/>
      <c r="C286" s="406"/>
      <c r="D286" s="130">
        <v>2013</v>
      </c>
      <c r="E286" s="131">
        <f t="shared" si="83"/>
        <v>0</v>
      </c>
      <c r="F286" s="132">
        <f t="shared" si="82"/>
        <v>0</v>
      </c>
      <c r="G286" s="131"/>
      <c r="H286" s="131"/>
      <c r="I286" s="131"/>
      <c r="J286" s="131"/>
      <c r="K286" s="131"/>
      <c r="L286" s="131"/>
      <c r="M286" s="406"/>
    </row>
    <row r="287" spans="1:13" ht="34.5" customHeight="1">
      <c r="A287" s="406"/>
      <c r="B287" s="422"/>
      <c r="C287" s="406"/>
      <c r="D287" s="130">
        <v>2014</v>
      </c>
      <c r="E287" s="131">
        <f t="shared" si="83"/>
        <v>200</v>
      </c>
      <c r="F287" s="132">
        <f t="shared" si="82"/>
        <v>302.2</v>
      </c>
      <c r="G287" s="131"/>
      <c r="H287" s="131"/>
      <c r="I287" s="131">
        <v>200</v>
      </c>
      <c r="J287" s="131">
        <v>302.2</v>
      </c>
      <c r="K287" s="131"/>
      <c r="L287" s="131"/>
      <c r="M287" s="406"/>
    </row>
    <row r="288" spans="1:13" ht="20.25">
      <c r="A288" s="416">
        <v>5</v>
      </c>
      <c r="B288" s="421" t="s">
        <v>549</v>
      </c>
      <c r="C288" s="406" t="s">
        <v>537</v>
      </c>
      <c r="D288" s="130" t="s">
        <v>420</v>
      </c>
      <c r="E288" s="131">
        <f t="shared" si="83"/>
        <v>400</v>
      </c>
      <c r="F288" s="132">
        <f t="shared" si="82"/>
        <v>0</v>
      </c>
      <c r="G288" s="131"/>
      <c r="H288" s="131">
        <f>H289+H290</f>
        <v>0</v>
      </c>
      <c r="I288" s="131">
        <f>I289+I290</f>
        <v>400</v>
      </c>
      <c r="J288" s="131">
        <f>J289+J290</f>
        <v>0</v>
      </c>
      <c r="K288" s="131">
        <f>K289+K290</f>
        <v>0</v>
      </c>
      <c r="L288" s="133"/>
      <c r="M288" s="416"/>
    </row>
    <row r="289" spans="1:13" ht="20.25">
      <c r="A289" s="416"/>
      <c r="B289" s="422"/>
      <c r="C289" s="406"/>
      <c r="D289" s="130">
        <v>2013</v>
      </c>
      <c r="E289" s="131">
        <f t="shared" si="83"/>
        <v>0</v>
      </c>
      <c r="F289" s="132"/>
      <c r="G289" s="131"/>
      <c r="H289" s="131"/>
      <c r="I289" s="131"/>
      <c r="J289" s="131"/>
      <c r="K289" s="131"/>
      <c r="L289" s="131"/>
      <c r="M289" s="406"/>
    </row>
    <row r="290" spans="1:13" ht="37.5" customHeight="1">
      <c r="A290" s="416"/>
      <c r="B290" s="423"/>
      <c r="C290" s="406"/>
      <c r="D290" s="130">
        <v>2014</v>
      </c>
      <c r="E290" s="131">
        <f t="shared" si="83"/>
        <v>400</v>
      </c>
      <c r="F290" s="132"/>
      <c r="G290" s="131"/>
      <c r="H290" s="131"/>
      <c r="I290" s="131">
        <v>400</v>
      </c>
      <c r="J290" s="131"/>
      <c r="K290" s="131"/>
      <c r="L290" s="131"/>
      <c r="M290" s="406"/>
    </row>
    <row r="291" spans="1:13" ht="20.25">
      <c r="A291" s="406">
        <v>6</v>
      </c>
      <c r="B291" s="404" t="s">
        <v>548</v>
      </c>
      <c r="C291" s="406" t="s">
        <v>537</v>
      </c>
      <c r="D291" s="130" t="s">
        <v>538</v>
      </c>
      <c r="E291" s="131">
        <f t="shared" si="83"/>
        <v>7781</v>
      </c>
      <c r="F291" s="132">
        <f aca="true" t="shared" si="85" ref="F291:F320">H291+J291+L291</f>
        <v>0</v>
      </c>
      <c r="G291" s="131">
        <f>G292+G293</f>
        <v>7406</v>
      </c>
      <c r="H291" s="131">
        <f>H292+H293</f>
        <v>0</v>
      </c>
      <c r="I291" s="131">
        <f>I292+I293</f>
        <v>375</v>
      </c>
      <c r="J291" s="131"/>
      <c r="K291" s="131"/>
      <c r="L291" s="131"/>
      <c r="M291" s="420"/>
    </row>
    <row r="292" spans="1:13" ht="20.25">
      <c r="A292" s="406"/>
      <c r="B292" s="405"/>
      <c r="C292" s="406"/>
      <c r="D292" s="130">
        <v>2013</v>
      </c>
      <c r="E292" s="131">
        <f t="shared" si="83"/>
        <v>3890.5</v>
      </c>
      <c r="F292" s="132">
        <f t="shared" si="85"/>
        <v>0</v>
      </c>
      <c r="G292" s="131">
        <v>3703</v>
      </c>
      <c r="H292" s="131"/>
      <c r="I292" s="131">
        <v>187.5</v>
      </c>
      <c r="J292" s="131"/>
      <c r="K292" s="131"/>
      <c r="L292" s="131"/>
      <c r="M292" s="420"/>
    </row>
    <row r="293" spans="1:13" ht="41.25" customHeight="1">
      <c r="A293" s="406"/>
      <c r="B293" s="405"/>
      <c r="C293" s="406"/>
      <c r="D293" s="130">
        <v>2014</v>
      </c>
      <c r="E293" s="131">
        <f t="shared" si="83"/>
        <v>3890.5</v>
      </c>
      <c r="F293" s="132">
        <f t="shared" si="85"/>
        <v>0</v>
      </c>
      <c r="G293" s="131">
        <v>3703</v>
      </c>
      <c r="H293" s="131"/>
      <c r="I293" s="131">
        <v>187.5</v>
      </c>
      <c r="J293" s="131"/>
      <c r="K293" s="131"/>
      <c r="L293" s="131"/>
      <c r="M293" s="420"/>
    </row>
    <row r="294" spans="1:13" ht="20.25">
      <c r="A294" s="406">
        <v>7</v>
      </c>
      <c r="B294" s="404" t="s">
        <v>547</v>
      </c>
      <c r="C294" s="406" t="s">
        <v>537</v>
      </c>
      <c r="D294" s="130" t="s">
        <v>538</v>
      </c>
      <c r="E294" s="131">
        <f t="shared" si="83"/>
        <v>120</v>
      </c>
      <c r="F294" s="132">
        <f t="shared" si="85"/>
        <v>0</v>
      </c>
      <c r="G294" s="131">
        <f>G295+G296</f>
        <v>108</v>
      </c>
      <c r="H294" s="131">
        <f>H295+H296</f>
        <v>0</v>
      </c>
      <c r="I294" s="131">
        <f>I295+I296</f>
        <v>12</v>
      </c>
      <c r="J294" s="131">
        <f>J295+J296</f>
        <v>0</v>
      </c>
      <c r="K294" s="131"/>
      <c r="L294" s="131"/>
      <c r="M294" s="412"/>
    </row>
    <row r="295" spans="1:13" ht="20.25">
      <c r="A295" s="406"/>
      <c r="B295" s="405"/>
      <c r="C295" s="406"/>
      <c r="D295" s="130">
        <v>2013</v>
      </c>
      <c r="E295" s="131">
        <f t="shared" si="83"/>
        <v>0</v>
      </c>
      <c r="F295" s="132">
        <f t="shared" si="85"/>
        <v>0</v>
      </c>
      <c r="G295" s="131"/>
      <c r="H295" s="131"/>
      <c r="I295" s="131"/>
      <c r="J295" s="131"/>
      <c r="K295" s="131"/>
      <c r="L295" s="131"/>
      <c r="M295" s="412"/>
    </row>
    <row r="296" spans="1:13" ht="20.25">
      <c r="A296" s="406"/>
      <c r="B296" s="405"/>
      <c r="C296" s="406"/>
      <c r="D296" s="130">
        <v>2014</v>
      </c>
      <c r="E296" s="131">
        <f t="shared" si="83"/>
        <v>120</v>
      </c>
      <c r="F296" s="132">
        <f t="shared" si="85"/>
        <v>0</v>
      </c>
      <c r="G296" s="131">
        <v>108</v>
      </c>
      <c r="H296" s="131"/>
      <c r="I296" s="131">
        <v>12</v>
      </c>
      <c r="J296" s="131"/>
      <c r="K296" s="131"/>
      <c r="L296" s="131"/>
      <c r="M296" s="412"/>
    </row>
    <row r="297" spans="1:13" ht="20.25">
      <c r="A297" s="406">
        <v>8</v>
      </c>
      <c r="B297" s="404" t="s">
        <v>546</v>
      </c>
      <c r="C297" s="406" t="s">
        <v>537</v>
      </c>
      <c r="D297" s="130" t="s">
        <v>538</v>
      </c>
      <c r="E297" s="131">
        <f t="shared" si="83"/>
        <v>100</v>
      </c>
      <c r="F297" s="132">
        <f t="shared" si="85"/>
        <v>0</v>
      </c>
      <c r="G297" s="131">
        <f>G298+G299</f>
        <v>90</v>
      </c>
      <c r="H297" s="131">
        <f>H298+H299</f>
        <v>0</v>
      </c>
      <c r="I297" s="131">
        <f>I298+I299</f>
        <v>10</v>
      </c>
      <c r="J297" s="131">
        <f>J298+J299</f>
        <v>0</v>
      </c>
      <c r="K297" s="131"/>
      <c r="L297" s="131"/>
      <c r="M297" s="412"/>
    </row>
    <row r="298" spans="1:13" ht="20.25">
      <c r="A298" s="406"/>
      <c r="B298" s="405"/>
      <c r="C298" s="406"/>
      <c r="D298" s="130">
        <v>2013</v>
      </c>
      <c r="E298" s="131">
        <f t="shared" si="83"/>
        <v>0</v>
      </c>
      <c r="F298" s="132">
        <f t="shared" si="85"/>
        <v>0</v>
      </c>
      <c r="G298" s="131"/>
      <c r="H298" s="131"/>
      <c r="I298" s="131"/>
      <c r="J298" s="131"/>
      <c r="K298" s="131"/>
      <c r="L298" s="131"/>
      <c r="M298" s="412"/>
    </row>
    <row r="299" spans="1:13" ht="60" customHeight="1">
      <c r="A299" s="406"/>
      <c r="B299" s="405"/>
      <c r="C299" s="406"/>
      <c r="D299" s="130">
        <v>2014</v>
      </c>
      <c r="E299" s="131">
        <f t="shared" si="83"/>
        <v>100</v>
      </c>
      <c r="F299" s="132">
        <f t="shared" si="85"/>
        <v>0</v>
      </c>
      <c r="G299" s="131">
        <v>90</v>
      </c>
      <c r="H299" s="131"/>
      <c r="I299" s="131">
        <v>10</v>
      </c>
      <c r="J299" s="131"/>
      <c r="K299" s="131"/>
      <c r="L299" s="131"/>
      <c r="M299" s="412"/>
    </row>
    <row r="300" spans="1:13" ht="20.25">
      <c r="A300" s="406">
        <v>9</v>
      </c>
      <c r="B300" s="404" t="s">
        <v>545</v>
      </c>
      <c r="C300" s="406" t="s">
        <v>537</v>
      </c>
      <c r="D300" s="130" t="s">
        <v>538</v>
      </c>
      <c r="E300" s="131">
        <f t="shared" si="83"/>
        <v>100</v>
      </c>
      <c r="F300" s="132">
        <f t="shared" si="85"/>
        <v>0</v>
      </c>
      <c r="G300" s="131">
        <f>G301+G302</f>
        <v>90</v>
      </c>
      <c r="H300" s="131">
        <f>H301+H302</f>
        <v>0</v>
      </c>
      <c r="I300" s="131">
        <f>I301+I302</f>
        <v>10</v>
      </c>
      <c r="J300" s="131">
        <f>J301+J302</f>
        <v>0</v>
      </c>
      <c r="K300" s="131">
        <f>K301+K302</f>
        <v>0</v>
      </c>
      <c r="L300" s="131"/>
      <c r="M300" s="412"/>
    </row>
    <row r="301" spans="1:13" ht="20.25">
      <c r="A301" s="406"/>
      <c r="B301" s="405"/>
      <c r="C301" s="406"/>
      <c r="D301" s="130">
        <v>2013</v>
      </c>
      <c r="E301" s="131">
        <f t="shared" si="83"/>
        <v>0</v>
      </c>
      <c r="F301" s="132">
        <f t="shared" si="85"/>
        <v>0</v>
      </c>
      <c r="G301" s="131"/>
      <c r="H301" s="131"/>
      <c r="I301" s="131"/>
      <c r="J301" s="131"/>
      <c r="K301" s="131"/>
      <c r="L301" s="131"/>
      <c r="M301" s="412"/>
    </row>
    <row r="302" spans="1:13" ht="20.25">
      <c r="A302" s="406"/>
      <c r="B302" s="405"/>
      <c r="C302" s="406"/>
      <c r="D302" s="130">
        <v>2014</v>
      </c>
      <c r="E302" s="131">
        <f t="shared" si="83"/>
        <v>100</v>
      </c>
      <c r="F302" s="132">
        <f t="shared" si="85"/>
        <v>0</v>
      </c>
      <c r="G302" s="131">
        <v>90</v>
      </c>
      <c r="H302" s="131"/>
      <c r="I302" s="131">
        <v>10</v>
      </c>
      <c r="J302" s="131"/>
      <c r="K302" s="131"/>
      <c r="L302" s="131"/>
      <c r="M302" s="412"/>
    </row>
    <row r="303" spans="1:13" ht="20.25">
      <c r="A303" s="406">
        <v>10</v>
      </c>
      <c r="B303" s="404" t="s">
        <v>544</v>
      </c>
      <c r="C303" s="406" t="s">
        <v>537</v>
      </c>
      <c r="D303" s="130" t="s">
        <v>538</v>
      </c>
      <c r="E303" s="131">
        <f t="shared" si="83"/>
        <v>5000</v>
      </c>
      <c r="F303" s="132">
        <f t="shared" si="85"/>
        <v>0</v>
      </c>
      <c r="G303" s="131">
        <f>G304+G305</f>
        <v>4500</v>
      </c>
      <c r="H303" s="131">
        <f>H304+H305</f>
        <v>0</v>
      </c>
      <c r="I303" s="131">
        <f>I304+I305</f>
        <v>500</v>
      </c>
      <c r="J303" s="131">
        <f>J304+J305</f>
        <v>0</v>
      </c>
      <c r="K303" s="131"/>
      <c r="L303" s="131"/>
      <c r="M303" s="412"/>
    </row>
    <row r="304" spans="1:13" ht="20.25">
      <c r="A304" s="406"/>
      <c r="B304" s="405"/>
      <c r="C304" s="406"/>
      <c r="D304" s="130">
        <v>2013</v>
      </c>
      <c r="E304" s="131">
        <f t="shared" si="83"/>
        <v>0</v>
      </c>
      <c r="F304" s="132">
        <f t="shared" si="85"/>
        <v>0</v>
      </c>
      <c r="G304" s="131"/>
      <c r="H304" s="131"/>
      <c r="I304" s="131"/>
      <c r="J304" s="131"/>
      <c r="K304" s="131"/>
      <c r="L304" s="131"/>
      <c r="M304" s="412"/>
    </row>
    <row r="305" spans="1:13" ht="20.25">
      <c r="A305" s="406"/>
      <c r="B305" s="405"/>
      <c r="C305" s="406"/>
      <c r="D305" s="130">
        <v>2014</v>
      </c>
      <c r="E305" s="131">
        <f t="shared" si="83"/>
        <v>5000</v>
      </c>
      <c r="F305" s="132">
        <f t="shared" si="85"/>
        <v>0</v>
      </c>
      <c r="G305" s="131">
        <v>4500</v>
      </c>
      <c r="H305" s="131"/>
      <c r="I305" s="131">
        <v>500</v>
      </c>
      <c r="J305" s="131"/>
      <c r="K305" s="131"/>
      <c r="L305" s="131"/>
      <c r="M305" s="412"/>
    </row>
    <row r="306" spans="1:13" ht="20.25">
      <c r="A306" s="406">
        <v>11</v>
      </c>
      <c r="B306" s="404" t="s">
        <v>543</v>
      </c>
      <c r="C306" s="406" t="s">
        <v>537</v>
      </c>
      <c r="D306" s="255" t="s">
        <v>538</v>
      </c>
      <c r="E306" s="255">
        <f t="shared" si="83"/>
        <v>3500</v>
      </c>
      <c r="F306" s="574">
        <f t="shared" si="85"/>
        <v>0</v>
      </c>
      <c r="G306" s="255">
        <f>G307+G308</f>
        <v>3150</v>
      </c>
      <c r="H306" s="255">
        <f>H307+H308</f>
        <v>0</v>
      </c>
      <c r="I306" s="255">
        <f>I307+I308</f>
        <v>350</v>
      </c>
      <c r="J306" s="255">
        <f>J307+J308</f>
        <v>0</v>
      </c>
      <c r="K306" s="255"/>
      <c r="L306" s="255"/>
      <c r="M306" s="412"/>
    </row>
    <row r="307" spans="1:13" ht="20.25">
      <c r="A307" s="406"/>
      <c r="B307" s="405"/>
      <c r="C307" s="406"/>
      <c r="D307" s="255">
        <v>2013</v>
      </c>
      <c r="E307" s="255">
        <f t="shared" si="83"/>
        <v>0</v>
      </c>
      <c r="F307" s="574">
        <f t="shared" si="85"/>
        <v>0</v>
      </c>
      <c r="G307" s="255"/>
      <c r="H307" s="255"/>
      <c r="I307" s="255"/>
      <c r="J307" s="255"/>
      <c r="K307" s="255"/>
      <c r="L307" s="255"/>
      <c r="M307" s="412"/>
    </row>
    <row r="308" spans="1:13" ht="41.25" customHeight="1">
      <c r="A308" s="406"/>
      <c r="B308" s="405"/>
      <c r="C308" s="406"/>
      <c r="D308" s="255">
        <v>2014</v>
      </c>
      <c r="E308" s="255">
        <f t="shared" si="83"/>
        <v>3500</v>
      </c>
      <c r="F308" s="574">
        <f t="shared" si="85"/>
        <v>0</v>
      </c>
      <c r="G308" s="255">
        <v>3150</v>
      </c>
      <c r="H308" s="255"/>
      <c r="I308" s="255">
        <v>350</v>
      </c>
      <c r="J308" s="255"/>
      <c r="K308" s="255"/>
      <c r="L308" s="255"/>
      <c r="M308" s="412"/>
    </row>
    <row r="309" spans="1:13" ht="20.25">
      <c r="A309" s="406">
        <v>12</v>
      </c>
      <c r="B309" s="404" t="s">
        <v>542</v>
      </c>
      <c r="C309" s="406" t="s">
        <v>537</v>
      </c>
      <c r="D309" s="130" t="s">
        <v>538</v>
      </c>
      <c r="E309" s="131">
        <f t="shared" si="83"/>
        <v>600</v>
      </c>
      <c r="F309" s="132">
        <f t="shared" si="85"/>
        <v>0</v>
      </c>
      <c r="G309" s="131">
        <f>G310+G311</f>
        <v>540</v>
      </c>
      <c r="H309" s="131">
        <f>H310+H311</f>
        <v>0</v>
      </c>
      <c r="I309" s="131">
        <f>I310+I311</f>
        <v>60</v>
      </c>
      <c r="J309" s="131">
        <f>J310+J311</f>
        <v>0</v>
      </c>
      <c r="K309" s="131"/>
      <c r="L309" s="131"/>
      <c r="M309" s="412"/>
    </row>
    <row r="310" spans="1:13" ht="20.25">
      <c r="A310" s="406"/>
      <c r="B310" s="405"/>
      <c r="C310" s="406"/>
      <c r="D310" s="130">
        <v>2013</v>
      </c>
      <c r="E310" s="131">
        <f t="shared" si="83"/>
        <v>0</v>
      </c>
      <c r="F310" s="132">
        <f t="shared" si="85"/>
        <v>0</v>
      </c>
      <c r="G310" s="131"/>
      <c r="H310" s="131"/>
      <c r="I310" s="131"/>
      <c r="J310" s="131"/>
      <c r="K310" s="131"/>
      <c r="L310" s="131"/>
      <c r="M310" s="412"/>
    </row>
    <row r="311" spans="1:13" ht="39.75" customHeight="1">
      <c r="A311" s="406"/>
      <c r="B311" s="405"/>
      <c r="C311" s="406"/>
      <c r="D311" s="130">
        <v>2014</v>
      </c>
      <c r="E311" s="131">
        <f t="shared" si="83"/>
        <v>600</v>
      </c>
      <c r="F311" s="132">
        <f t="shared" si="85"/>
        <v>0</v>
      </c>
      <c r="G311" s="131">
        <v>540</v>
      </c>
      <c r="H311" s="131"/>
      <c r="I311" s="131">
        <v>60</v>
      </c>
      <c r="J311" s="131"/>
      <c r="K311" s="131"/>
      <c r="L311" s="131"/>
      <c r="M311" s="412"/>
    </row>
    <row r="312" spans="1:13" ht="20.25">
      <c r="A312" s="406">
        <v>13</v>
      </c>
      <c r="B312" s="404" t="s">
        <v>541</v>
      </c>
      <c r="C312" s="406" t="s">
        <v>537</v>
      </c>
      <c r="D312" s="130" t="s">
        <v>538</v>
      </c>
      <c r="E312" s="131">
        <f t="shared" si="83"/>
        <v>1500</v>
      </c>
      <c r="F312" s="132">
        <f t="shared" si="85"/>
        <v>0</v>
      </c>
      <c r="G312" s="131">
        <f>G313+G314</f>
        <v>1350</v>
      </c>
      <c r="H312" s="131">
        <f>H313+H314</f>
        <v>0</v>
      </c>
      <c r="I312" s="131">
        <f>I313+I314</f>
        <v>150</v>
      </c>
      <c r="J312" s="131">
        <f>J313+J314</f>
        <v>0</v>
      </c>
      <c r="K312" s="131"/>
      <c r="L312" s="131"/>
      <c r="M312" s="412"/>
    </row>
    <row r="313" spans="1:13" ht="20.25">
      <c r="A313" s="406"/>
      <c r="B313" s="405"/>
      <c r="C313" s="406"/>
      <c r="D313" s="130">
        <v>2013</v>
      </c>
      <c r="E313" s="131">
        <f t="shared" si="83"/>
        <v>0</v>
      </c>
      <c r="F313" s="132">
        <f t="shared" si="85"/>
        <v>0</v>
      </c>
      <c r="G313" s="131"/>
      <c r="H313" s="131"/>
      <c r="I313" s="131"/>
      <c r="J313" s="131"/>
      <c r="K313" s="131"/>
      <c r="L313" s="131"/>
      <c r="M313" s="412"/>
    </row>
    <row r="314" spans="1:13" ht="44.25" customHeight="1">
      <c r="A314" s="406"/>
      <c r="B314" s="405"/>
      <c r="C314" s="406"/>
      <c r="D314" s="130">
        <v>2014</v>
      </c>
      <c r="E314" s="131">
        <f t="shared" si="83"/>
        <v>1500</v>
      </c>
      <c r="F314" s="132">
        <f t="shared" si="85"/>
        <v>0</v>
      </c>
      <c r="G314" s="131">
        <v>1350</v>
      </c>
      <c r="H314" s="131"/>
      <c r="I314" s="131">
        <v>150</v>
      </c>
      <c r="J314" s="131"/>
      <c r="K314" s="131"/>
      <c r="L314" s="131"/>
      <c r="M314" s="412"/>
    </row>
    <row r="315" spans="1:13" ht="20.25">
      <c r="A315" s="406">
        <v>14</v>
      </c>
      <c r="B315" s="404" t="s">
        <v>540</v>
      </c>
      <c r="C315" s="406" t="s">
        <v>537</v>
      </c>
      <c r="D315" s="130" t="s">
        <v>538</v>
      </c>
      <c r="E315" s="131">
        <f t="shared" si="83"/>
        <v>66.95</v>
      </c>
      <c r="F315" s="132">
        <f t="shared" si="85"/>
        <v>11.8</v>
      </c>
      <c r="G315" s="131">
        <f>G316+G317</f>
        <v>11.8</v>
      </c>
      <c r="H315" s="131">
        <f>H316+H317</f>
        <v>5.9</v>
      </c>
      <c r="I315" s="131">
        <f>I316+I317</f>
        <v>55.15</v>
      </c>
      <c r="J315" s="131">
        <f>J316+J317</f>
        <v>5.9</v>
      </c>
      <c r="K315" s="131"/>
      <c r="L315" s="131"/>
      <c r="M315" s="412"/>
    </row>
    <row r="316" spans="1:13" ht="20.25">
      <c r="A316" s="406"/>
      <c r="B316" s="405"/>
      <c r="C316" s="406"/>
      <c r="D316" s="130">
        <v>2013</v>
      </c>
      <c r="E316" s="131">
        <f t="shared" si="83"/>
        <v>31.049999999999997</v>
      </c>
      <c r="F316" s="132">
        <f t="shared" si="85"/>
        <v>11.8</v>
      </c>
      <c r="G316" s="131">
        <v>5.9</v>
      </c>
      <c r="H316" s="131">
        <v>5.9</v>
      </c>
      <c r="I316" s="131">
        <v>25.15</v>
      </c>
      <c r="J316" s="131">
        <v>5.9</v>
      </c>
      <c r="K316" s="131"/>
      <c r="L316" s="131"/>
      <c r="M316" s="412"/>
    </row>
    <row r="317" spans="1:13" ht="45" customHeight="1">
      <c r="A317" s="406"/>
      <c r="B317" s="405"/>
      <c r="C317" s="406"/>
      <c r="D317" s="130">
        <v>2014</v>
      </c>
      <c r="E317" s="131">
        <f t="shared" si="83"/>
        <v>35.9</v>
      </c>
      <c r="F317" s="132">
        <f t="shared" si="85"/>
        <v>0</v>
      </c>
      <c r="G317" s="131">
        <v>5.9</v>
      </c>
      <c r="H317" s="131"/>
      <c r="I317" s="131">
        <v>30</v>
      </c>
      <c r="J317" s="131"/>
      <c r="K317" s="131"/>
      <c r="L317" s="131"/>
      <c r="M317" s="412"/>
    </row>
    <row r="318" spans="1:13" ht="20.25">
      <c r="A318" s="406">
        <v>15</v>
      </c>
      <c r="B318" s="404" t="s">
        <v>539</v>
      </c>
      <c r="C318" s="406" t="s">
        <v>537</v>
      </c>
      <c r="D318" s="130" t="s">
        <v>538</v>
      </c>
      <c r="E318" s="131">
        <f t="shared" si="83"/>
        <v>3000</v>
      </c>
      <c r="F318" s="132">
        <f t="shared" si="85"/>
        <v>0</v>
      </c>
      <c r="G318" s="131">
        <f>G319+G320</f>
        <v>2700</v>
      </c>
      <c r="H318" s="131">
        <f>H319+H320</f>
        <v>0</v>
      </c>
      <c r="I318" s="131">
        <f>I319+I320</f>
        <v>300</v>
      </c>
      <c r="J318" s="131">
        <f>J319+J320</f>
        <v>0</v>
      </c>
      <c r="K318" s="131"/>
      <c r="L318" s="131"/>
      <c r="M318" s="412"/>
    </row>
    <row r="319" spans="1:13" ht="20.25">
      <c r="A319" s="406"/>
      <c r="B319" s="405"/>
      <c r="C319" s="406"/>
      <c r="D319" s="130">
        <v>2013</v>
      </c>
      <c r="E319" s="131">
        <f t="shared" si="83"/>
        <v>0</v>
      </c>
      <c r="F319" s="132">
        <f t="shared" si="85"/>
        <v>0</v>
      </c>
      <c r="G319" s="131"/>
      <c r="H319" s="131"/>
      <c r="I319" s="131"/>
      <c r="J319" s="131"/>
      <c r="K319" s="131"/>
      <c r="L319" s="131"/>
      <c r="M319" s="412"/>
    </row>
    <row r="320" spans="1:13" ht="35.25" customHeight="1">
      <c r="A320" s="406"/>
      <c r="B320" s="405"/>
      <c r="C320" s="406"/>
      <c r="D320" s="130">
        <v>2014</v>
      </c>
      <c r="E320" s="131">
        <f t="shared" si="83"/>
        <v>3000</v>
      </c>
      <c r="F320" s="132">
        <f t="shared" si="85"/>
        <v>0</v>
      </c>
      <c r="G320" s="131">
        <v>2700</v>
      </c>
      <c r="H320" s="131"/>
      <c r="I320" s="131">
        <v>300</v>
      </c>
      <c r="J320" s="131"/>
      <c r="K320" s="131"/>
      <c r="L320" s="131"/>
      <c r="M320" s="412"/>
    </row>
    <row r="321" spans="1:13" ht="20.25">
      <c r="A321" s="307" t="s">
        <v>444</v>
      </c>
      <c r="B321" s="400" t="s">
        <v>717</v>
      </c>
      <c r="C321" s="308" t="s">
        <v>718</v>
      </c>
      <c r="D321" s="85" t="s">
        <v>19</v>
      </c>
      <c r="E321" s="96">
        <f>SUM(G321+I321+K321)</f>
        <v>3385.8999999999996</v>
      </c>
      <c r="F321" s="96">
        <f>SUM(H321+J321+L321)</f>
        <v>3257.5999999999995</v>
      </c>
      <c r="G321" s="96">
        <f aca="true" t="shared" si="86" ref="G321:L321">SUM(G322:G323)</f>
        <v>3217.7</v>
      </c>
      <c r="H321" s="96">
        <f t="shared" si="86"/>
        <v>3089.3999999999996</v>
      </c>
      <c r="I321" s="96">
        <f t="shared" si="86"/>
        <v>168.2</v>
      </c>
      <c r="J321" s="96">
        <f t="shared" si="86"/>
        <v>168.2</v>
      </c>
      <c r="K321" s="96">
        <f t="shared" si="86"/>
        <v>0</v>
      </c>
      <c r="L321" s="96">
        <f t="shared" si="86"/>
        <v>0</v>
      </c>
      <c r="M321" s="485" t="s">
        <v>717</v>
      </c>
    </row>
    <row r="322" spans="1:13" ht="20.25">
      <c r="A322" s="481"/>
      <c r="B322" s="401"/>
      <c r="C322" s="318"/>
      <c r="D322" s="94" t="s">
        <v>15</v>
      </c>
      <c r="E322" s="96">
        <f>SUM(G322+I322+K322)</f>
        <v>885.9000000000001</v>
      </c>
      <c r="F322" s="96">
        <f>SUM(H322+J322)</f>
        <v>885.9000000000001</v>
      </c>
      <c r="G322" s="134">
        <v>843.7</v>
      </c>
      <c r="H322" s="96">
        <v>843.7</v>
      </c>
      <c r="I322" s="134">
        <v>42.2</v>
      </c>
      <c r="J322" s="96">
        <v>42.2</v>
      </c>
      <c r="K322" s="96"/>
      <c r="L322" s="96"/>
      <c r="M322" s="486"/>
    </row>
    <row r="323" spans="1:13" ht="98.25" customHeight="1">
      <c r="A323" s="481"/>
      <c r="B323" s="401"/>
      <c r="C323" s="318"/>
      <c r="D323" s="94" t="s">
        <v>12</v>
      </c>
      <c r="E323" s="96">
        <f>SUM(G323+I323+K323)</f>
        <v>2500</v>
      </c>
      <c r="F323" s="96">
        <f>SUM(H323+J323)</f>
        <v>2371.7</v>
      </c>
      <c r="G323" s="134">
        <v>2374</v>
      </c>
      <c r="H323" s="96">
        <v>2245.7</v>
      </c>
      <c r="I323" s="134">
        <v>126</v>
      </c>
      <c r="J323" s="96">
        <v>126</v>
      </c>
      <c r="K323" s="96"/>
      <c r="L323" s="96"/>
      <c r="M323" s="486"/>
    </row>
    <row r="324" spans="1:13" ht="20.25">
      <c r="A324" s="82"/>
      <c r="B324" s="411" t="s">
        <v>756</v>
      </c>
      <c r="C324" s="402" t="s">
        <v>694</v>
      </c>
      <c r="D324" s="135" t="s">
        <v>19</v>
      </c>
      <c r="E324" s="136">
        <f aca="true" t="shared" si="87" ref="E324:L324">E325+E326</f>
        <v>70</v>
      </c>
      <c r="F324" s="136">
        <f t="shared" si="87"/>
        <v>0</v>
      </c>
      <c r="G324" s="136">
        <f t="shared" si="87"/>
        <v>0</v>
      </c>
      <c r="H324" s="136">
        <f t="shared" si="87"/>
        <v>0</v>
      </c>
      <c r="I324" s="136">
        <f t="shared" si="87"/>
        <v>70</v>
      </c>
      <c r="J324" s="136">
        <f t="shared" si="87"/>
        <v>0</v>
      </c>
      <c r="K324" s="136">
        <f t="shared" si="87"/>
        <v>0</v>
      </c>
      <c r="L324" s="136">
        <f t="shared" si="87"/>
        <v>0</v>
      </c>
      <c r="M324" s="408" t="s">
        <v>755</v>
      </c>
    </row>
    <row r="325" spans="1:13" ht="20.25">
      <c r="A325" s="82"/>
      <c r="B325" s="411"/>
      <c r="C325" s="403"/>
      <c r="D325" s="86">
        <v>2013</v>
      </c>
      <c r="E325" s="134">
        <v>20</v>
      </c>
      <c r="F325" s="86"/>
      <c r="G325" s="86"/>
      <c r="H325" s="86"/>
      <c r="I325" s="134">
        <v>20</v>
      </c>
      <c r="J325" s="86"/>
      <c r="K325" s="86"/>
      <c r="L325" s="86"/>
      <c r="M325" s="409"/>
    </row>
    <row r="326" spans="1:13" ht="60.75" customHeight="1">
      <c r="A326" s="82"/>
      <c r="B326" s="411"/>
      <c r="C326" s="403"/>
      <c r="D326" s="86">
        <v>2014</v>
      </c>
      <c r="E326" s="134">
        <v>50</v>
      </c>
      <c r="F326" s="86">
        <v>0</v>
      </c>
      <c r="G326" s="86">
        <v>0</v>
      </c>
      <c r="H326" s="86">
        <v>0</v>
      </c>
      <c r="I326" s="134">
        <v>50</v>
      </c>
      <c r="J326" s="86">
        <v>0</v>
      </c>
      <c r="K326" s="86">
        <v>0</v>
      </c>
      <c r="L326" s="86">
        <v>0</v>
      </c>
      <c r="M326" s="409"/>
    </row>
    <row r="327" spans="1:13" ht="20.25">
      <c r="A327" s="82"/>
      <c r="B327" s="413" t="s">
        <v>754</v>
      </c>
      <c r="C327" s="407" t="s">
        <v>694</v>
      </c>
      <c r="D327" s="86" t="s">
        <v>19</v>
      </c>
      <c r="E327" s="134">
        <f>G327+I327+K327</f>
        <v>1104</v>
      </c>
      <c r="F327" s="134">
        <f>H327+J327+L327</f>
        <v>1490.8</v>
      </c>
      <c r="G327" s="134">
        <f aca="true" t="shared" si="88" ref="G327:L327">G328+G329</f>
        <v>1032</v>
      </c>
      <c r="H327" s="134">
        <f t="shared" si="88"/>
        <v>1398.2</v>
      </c>
      <c r="I327" s="134">
        <f t="shared" si="88"/>
        <v>72</v>
      </c>
      <c r="J327" s="134">
        <f t="shared" si="88"/>
        <v>92.6</v>
      </c>
      <c r="K327" s="134">
        <f t="shared" si="88"/>
        <v>0</v>
      </c>
      <c r="L327" s="134">
        <f t="shared" si="88"/>
        <v>0</v>
      </c>
      <c r="M327" s="410" t="s">
        <v>753</v>
      </c>
    </row>
    <row r="328" spans="1:13" ht="20.25">
      <c r="A328" s="82"/>
      <c r="B328" s="414"/>
      <c r="C328" s="407"/>
      <c r="D328" s="86">
        <v>2013</v>
      </c>
      <c r="E328" s="134">
        <v>552</v>
      </c>
      <c r="F328" s="86"/>
      <c r="G328" s="134">
        <v>516</v>
      </c>
      <c r="H328" s="93">
        <v>516</v>
      </c>
      <c r="I328" s="134">
        <v>36</v>
      </c>
      <c r="J328" s="93">
        <v>36</v>
      </c>
      <c r="K328" s="86"/>
      <c r="L328" s="86"/>
      <c r="M328" s="410"/>
    </row>
    <row r="329" spans="1:13" ht="81.75" customHeight="1">
      <c r="A329" s="82"/>
      <c r="B329" s="414"/>
      <c r="C329" s="407"/>
      <c r="D329" s="86">
        <v>2014</v>
      </c>
      <c r="E329" s="134">
        <v>552</v>
      </c>
      <c r="F329" s="86"/>
      <c r="G329" s="134">
        <v>516</v>
      </c>
      <c r="H329" s="93">
        <v>882.2</v>
      </c>
      <c r="I329" s="134">
        <v>36</v>
      </c>
      <c r="J329" s="93">
        <v>56.6</v>
      </c>
      <c r="K329" s="86"/>
      <c r="L329" s="86"/>
      <c r="M329" s="410"/>
    </row>
    <row r="330" spans="1:13" ht="42" customHeight="1">
      <c r="A330" s="82"/>
      <c r="B330" s="411" t="s">
        <v>759</v>
      </c>
      <c r="C330" s="402" t="s">
        <v>675</v>
      </c>
      <c r="D330" s="135" t="s">
        <v>19</v>
      </c>
      <c r="E330" s="136">
        <f>G330+I330+K330</f>
        <v>14.8</v>
      </c>
      <c r="F330" s="136">
        <f>H330+J330+L330</f>
        <v>0</v>
      </c>
      <c r="G330" s="136">
        <f>G331+G332</f>
        <v>0</v>
      </c>
      <c r="H330" s="136">
        <f aca="true" t="shared" si="89" ref="H330:L330">H331+H332</f>
        <v>0</v>
      </c>
      <c r="I330" s="136">
        <f t="shared" si="89"/>
        <v>14.8</v>
      </c>
      <c r="J330" s="136">
        <f t="shared" si="89"/>
        <v>0</v>
      </c>
      <c r="K330" s="136">
        <f t="shared" si="89"/>
        <v>0</v>
      </c>
      <c r="L330" s="136">
        <f t="shared" si="89"/>
        <v>0</v>
      </c>
      <c r="M330" s="344" t="s">
        <v>755</v>
      </c>
    </row>
    <row r="331" spans="1:13" ht="20.25">
      <c r="A331" s="82"/>
      <c r="B331" s="411"/>
      <c r="C331" s="403"/>
      <c r="D331" s="86">
        <v>2013</v>
      </c>
      <c r="E331" s="134">
        <v>4.8</v>
      </c>
      <c r="F331" s="86"/>
      <c r="G331" s="86"/>
      <c r="H331" s="86"/>
      <c r="I331" s="134">
        <v>4.8</v>
      </c>
      <c r="J331" s="86"/>
      <c r="K331" s="86"/>
      <c r="L331" s="86"/>
      <c r="M331" s="293"/>
    </row>
    <row r="332" spans="1:13" ht="31.5" customHeight="1">
      <c r="A332" s="82"/>
      <c r="B332" s="411"/>
      <c r="C332" s="403"/>
      <c r="D332" s="86">
        <v>2014</v>
      </c>
      <c r="E332" s="134">
        <v>10</v>
      </c>
      <c r="F332" s="93">
        <v>0</v>
      </c>
      <c r="G332" s="93">
        <v>0</v>
      </c>
      <c r="H332" s="93">
        <v>0</v>
      </c>
      <c r="I332" s="134">
        <v>10</v>
      </c>
      <c r="J332" s="93">
        <v>0</v>
      </c>
      <c r="K332" s="93">
        <v>0</v>
      </c>
      <c r="L332" s="93">
        <v>0</v>
      </c>
      <c r="M332" s="293"/>
    </row>
    <row r="333" spans="1:13" ht="20.25">
      <c r="A333" s="82"/>
      <c r="B333" s="400" t="s">
        <v>717</v>
      </c>
      <c r="C333" s="402" t="s">
        <v>675</v>
      </c>
      <c r="D333" s="135" t="s">
        <v>19</v>
      </c>
      <c r="E333" s="136">
        <f>G333+I333+K333</f>
        <v>3650.2999999999997</v>
      </c>
      <c r="F333" s="136">
        <f>H333+J333+L333</f>
        <v>3169.5</v>
      </c>
      <c r="G333" s="136">
        <f>G334+G335</f>
        <v>3461.7</v>
      </c>
      <c r="H333" s="136">
        <f aca="true" t="shared" si="90" ref="H333:L333">H334+H335</f>
        <v>2980.9</v>
      </c>
      <c r="I333" s="136">
        <f t="shared" si="90"/>
        <v>188.6</v>
      </c>
      <c r="J333" s="136">
        <f t="shared" si="90"/>
        <v>188.6</v>
      </c>
      <c r="K333" s="136">
        <f t="shared" si="90"/>
        <v>0</v>
      </c>
      <c r="L333" s="136">
        <f t="shared" si="90"/>
        <v>0</v>
      </c>
      <c r="M333" s="344" t="s">
        <v>755</v>
      </c>
    </row>
    <row r="334" spans="1:13" ht="20.25">
      <c r="A334" s="82"/>
      <c r="B334" s="401"/>
      <c r="C334" s="403"/>
      <c r="D334" s="86">
        <v>2013</v>
      </c>
      <c r="E334" s="134">
        <v>976.1</v>
      </c>
      <c r="F334" s="93">
        <v>938</v>
      </c>
      <c r="G334" s="93">
        <v>921.2</v>
      </c>
      <c r="H334" s="93">
        <v>883.1</v>
      </c>
      <c r="I334" s="134">
        <v>54.9</v>
      </c>
      <c r="J334" s="93">
        <v>54.9</v>
      </c>
      <c r="K334" s="86"/>
      <c r="L334" s="86"/>
      <c r="M334" s="293"/>
    </row>
    <row r="335" spans="1:13" ht="48" customHeight="1">
      <c r="A335" s="82"/>
      <c r="B335" s="401"/>
      <c r="C335" s="403"/>
      <c r="D335" s="86">
        <v>2014</v>
      </c>
      <c r="E335" s="134">
        <v>2674.2</v>
      </c>
      <c r="F335" s="93">
        <v>2231.5</v>
      </c>
      <c r="G335" s="93">
        <v>2540.5</v>
      </c>
      <c r="H335" s="93">
        <v>2097.8</v>
      </c>
      <c r="I335" s="134">
        <v>133.7</v>
      </c>
      <c r="J335" s="93">
        <v>133.7</v>
      </c>
      <c r="K335" s="93">
        <v>0</v>
      </c>
      <c r="L335" s="93">
        <v>0</v>
      </c>
      <c r="M335" s="293"/>
    </row>
    <row r="336" spans="1:14" s="29" customFormat="1" ht="30">
      <c r="A336" s="272" t="s">
        <v>373</v>
      </c>
      <c r="B336" s="393" t="s">
        <v>1047</v>
      </c>
      <c r="C336" s="287" t="s">
        <v>830</v>
      </c>
      <c r="D336" s="137" t="s">
        <v>19</v>
      </c>
      <c r="E336" s="137">
        <v>2482.38</v>
      </c>
      <c r="F336" s="137">
        <v>795.49</v>
      </c>
      <c r="G336" s="137"/>
      <c r="H336" s="137"/>
      <c r="I336" s="137">
        <v>2482.38</v>
      </c>
      <c r="J336" s="137">
        <v>795.49</v>
      </c>
      <c r="K336" s="88"/>
      <c r="L336" s="88"/>
      <c r="M336" s="138"/>
      <c r="N336" s="29" t="s">
        <v>116</v>
      </c>
    </row>
    <row r="337" spans="1:13" ht="20.25">
      <c r="A337" s="391"/>
      <c r="B337" s="333"/>
      <c r="C337" s="333"/>
      <c r="D337" s="93" t="s">
        <v>768</v>
      </c>
      <c r="E337" s="93">
        <v>485.69</v>
      </c>
      <c r="F337" s="93">
        <v>485.69</v>
      </c>
      <c r="G337" s="93"/>
      <c r="H337" s="93"/>
      <c r="I337" s="93">
        <v>485.69</v>
      </c>
      <c r="J337" s="93">
        <v>485.69</v>
      </c>
      <c r="K337" s="86"/>
      <c r="L337" s="86"/>
      <c r="M337" s="82"/>
    </row>
    <row r="338" spans="1:13" ht="114.75" customHeight="1">
      <c r="A338" s="392"/>
      <c r="B338" s="394"/>
      <c r="C338" s="394"/>
      <c r="D338" s="93" t="s">
        <v>769</v>
      </c>
      <c r="E338" s="93">
        <v>1996.69</v>
      </c>
      <c r="F338" s="93">
        <v>309.8</v>
      </c>
      <c r="G338" s="93"/>
      <c r="H338" s="93"/>
      <c r="I338" s="93">
        <v>1996.69</v>
      </c>
      <c r="J338" s="93">
        <v>309.8</v>
      </c>
      <c r="K338" s="86"/>
      <c r="L338" s="86"/>
      <c r="M338" s="82"/>
    </row>
    <row r="339" spans="1:13" ht="20.25">
      <c r="A339" s="478"/>
      <c r="B339" s="393" t="s">
        <v>770</v>
      </c>
      <c r="C339" s="287" t="s">
        <v>830</v>
      </c>
      <c r="D339" s="93" t="s">
        <v>19</v>
      </c>
      <c r="E339" s="93">
        <v>2725.3</v>
      </c>
      <c r="F339" s="93">
        <v>859.4</v>
      </c>
      <c r="G339" s="93">
        <v>630</v>
      </c>
      <c r="H339" s="93"/>
      <c r="I339" s="93">
        <v>1605.2</v>
      </c>
      <c r="J339" s="93">
        <v>700</v>
      </c>
      <c r="K339" s="93">
        <v>490.1</v>
      </c>
      <c r="L339" s="93">
        <v>159.4</v>
      </c>
      <c r="M339" s="82"/>
    </row>
    <row r="340" spans="1:13" ht="20.25">
      <c r="A340" s="333"/>
      <c r="B340" s="333"/>
      <c r="C340" s="333"/>
      <c r="D340" s="93" t="s">
        <v>768</v>
      </c>
      <c r="E340" s="93">
        <v>1665.3</v>
      </c>
      <c r="F340" s="93">
        <v>429.4</v>
      </c>
      <c r="G340" s="93"/>
      <c r="H340" s="93"/>
      <c r="I340" s="93">
        <v>1175.2</v>
      </c>
      <c r="J340" s="93">
        <v>270</v>
      </c>
      <c r="K340" s="93">
        <v>490.1</v>
      </c>
      <c r="L340" s="93">
        <v>159.4</v>
      </c>
      <c r="M340" s="82"/>
    </row>
    <row r="341" spans="1:13" ht="30" customHeight="1">
      <c r="A341" s="394"/>
      <c r="B341" s="394"/>
      <c r="C341" s="394"/>
      <c r="D341" s="93" t="s">
        <v>769</v>
      </c>
      <c r="E341" s="93">
        <v>1060</v>
      </c>
      <c r="F341" s="93">
        <v>430</v>
      </c>
      <c r="G341" s="93">
        <v>630</v>
      </c>
      <c r="H341" s="93"/>
      <c r="I341" s="93">
        <v>430</v>
      </c>
      <c r="J341" s="93">
        <v>430</v>
      </c>
      <c r="K341" s="93"/>
      <c r="L341" s="93"/>
      <c r="M341" s="82"/>
    </row>
    <row r="342" spans="1:13" ht="20.25">
      <c r="A342" s="478"/>
      <c r="B342" s="393" t="s">
        <v>771</v>
      </c>
      <c r="C342" s="287" t="s">
        <v>830</v>
      </c>
      <c r="D342" s="93" t="s">
        <v>19</v>
      </c>
      <c r="E342" s="93">
        <v>3031.6</v>
      </c>
      <c r="F342" s="93">
        <v>1133.2</v>
      </c>
      <c r="G342" s="93">
        <v>0</v>
      </c>
      <c r="H342" s="93"/>
      <c r="I342" s="93">
        <v>3031.6</v>
      </c>
      <c r="J342" s="93">
        <v>1133.2</v>
      </c>
      <c r="K342" s="93">
        <v>0</v>
      </c>
      <c r="L342" s="93">
        <v>0</v>
      </c>
      <c r="M342" s="82"/>
    </row>
    <row r="343" spans="1:13" ht="20.25">
      <c r="A343" s="333"/>
      <c r="B343" s="333"/>
      <c r="C343" s="333"/>
      <c r="D343" s="93" t="s">
        <v>768</v>
      </c>
      <c r="E343" s="93">
        <v>1370</v>
      </c>
      <c r="F343" s="93">
        <v>1133.2</v>
      </c>
      <c r="G343" s="93"/>
      <c r="H343" s="93"/>
      <c r="I343" s="93">
        <v>1370</v>
      </c>
      <c r="J343" s="93">
        <v>1133.2</v>
      </c>
      <c r="K343" s="93">
        <v>0</v>
      </c>
      <c r="L343" s="93">
        <v>0</v>
      </c>
      <c r="M343" s="82"/>
    </row>
    <row r="344" spans="1:13" ht="20.25">
      <c r="A344" s="394"/>
      <c r="B344" s="394"/>
      <c r="C344" s="394"/>
      <c r="D344" s="93" t="s">
        <v>769</v>
      </c>
      <c r="E344" s="139" t="s">
        <v>772</v>
      </c>
      <c r="F344" s="139" t="s">
        <v>773</v>
      </c>
      <c r="G344" s="139" t="s">
        <v>773</v>
      </c>
      <c r="H344" s="139" t="s">
        <v>773</v>
      </c>
      <c r="I344" s="139" t="s">
        <v>772</v>
      </c>
      <c r="J344" s="139" t="s">
        <v>773</v>
      </c>
      <c r="K344" s="139"/>
      <c r="L344" s="139"/>
      <c r="M344" s="82"/>
    </row>
    <row r="345" spans="1:13" ht="20.25">
      <c r="A345" s="478"/>
      <c r="B345" s="393" t="s">
        <v>774</v>
      </c>
      <c r="C345" s="287" t="s">
        <v>830</v>
      </c>
      <c r="D345" s="93" t="s">
        <v>19</v>
      </c>
      <c r="E345" s="139" t="s">
        <v>775</v>
      </c>
      <c r="F345" s="139" t="s">
        <v>776</v>
      </c>
      <c r="G345" s="139" t="s">
        <v>777</v>
      </c>
      <c r="H345" s="139" t="s">
        <v>773</v>
      </c>
      <c r="I345" s="139" t="s">
        <v>778</v>
      </c>
      <c r="J345" s="139" t="s">
        <v>773</v>
      </c>
      <c r="K345" s="139" t="s">
        <v>779</v>
      </c>
      <c r="L345" s="139" t="s">
        <v>779</v>
      </c>
      <c r="M345" s="82"/>
    </row>
    <row r="346" spans="1:13" ht="20.25">
      <c r="A346" s="333"/>
      <c r="B346" s="333"/>
      <c r="C346" s="333"/>
      <c r="D346" s="93" t="s">
        <v>768</v>
      </c>
      <c r="E346" s="139" t="s">
        <v>776</v>
      </c>
      <c r="F346" s="139" t="s">
        <v>776</v>
      </c>
      <c r="G346" s="139"/>
      <c r="H346" s="139"/>
      <c r="I346" s="139"/>
      <c r="J346" s="139"/>
      <c r="K346" s="139" t="s">
        <v>776</v>
      </c>
      <c r="L346" s="139" t="s">
        <v>776</v>
      </c>
      <c r="M346" s="82"/>
    </row>
    <row r="347" spans="1:13" ht="106.5" customHeight="1">
      <c r="A347" s="394"/>
      <c r="B347" s="394"/>
      <c r="C347" s="394"/>
      <c r="D347" s="94" t="s">
        <v>12</v>
      </c>
      <c r="E347" s="139" t="s">
        <v>780</v>
      </c>
      <c r="F347" s="139"/>
      <c r="G347" s="139" t="s">
        <v>777</v>
      </c>
      <c r="H347" s="139" t="s">
        <v>773</v>
      </c>
      <c r="I347" s="139" t="s">
        <v>778</v>
      </c>
      <c r="J347" s="139" t="s">
        <v>773</v>
      </c>
      <c r="K347" s="139"/>
      <c r="L347" s="139"/>
      <c r="M347" s="82"/>
    </row>
    <row r="348" spans="1:13" ht="20.25">
      <c r="A348" s="478"/>
      <c r="B348" s="393" t="s">
        <v>781</v>
      </c>
      <c r="C348" s="287" t="s">
        <v>830</v>
      </c>
      <c r="D348" s="93" t="s">
        <v>19</v>
      </c>
      <c r="E348" s="139" t="s">
        <v>782</v>
      </c>
      <c r="F348" s="139" t="s">
        <v>773</v>
      </c>
      <c r="G348" s="139" t="s">
        <v>783</v>
      </c>
      <c r="H348" s="139" t="s">
        <v>773</v>
      </c>
      <c r="I348" s="139" t="s">
        <v>784</v>
      </c>
      <c r="J348" s="139" t="s">
        <v>773</v>
      </c>
      <c r="K348" s="139" t="s">
        <v>776</v>
      </c>
      <c r="L348" s="139" t="s">
        <v>773</v>
      </c>
      <c r="M348" s="82"/>
    </row>
    <row r="349" spans="1:13" ht="20.25">
      <c r="A349" s="333"/>
      <c r="B349" s="333"/>
      <c r="C349" s="333"/>
      <c r="D349" s="93" t="s">
        <v>768</v>
      </c>
      <c r="E349" s="139" t="s">
        <v>785</v>
      </c>
      <c r="F349" s="139"/>
      <c r="G349" s="139"/>
      <c r="H349" s="139"/>
      <c r="I349" s="139" t="s">
        <v>786</v>
      </c>
      <c r="J349" s="139"/>
      <c r="K349" s="139" t="s">
        <v>776</v>
      </c>
      <c r="L349" s="139"/>
      <c r="M349" s="82"/>
    </row>
    <row r="350" spans="1:13" ht="53.25" customHeight="1">
      <c r="A350" s="394"/>
      <c r="B350" s="394"/>
      <c r="C350" s="394"/>
      <c r="D350" s="94" t="s">
        <v>12</v>
      </c>
      <c r="E350" s="139" t="s">
        <v>787</v>
      </c>
      <c r="F350" s="139"/>
      <c r="G350" s="139" t="s">
        <v>783</v>
      </c>
      <c r="H350" s="139"/>
      <c r="I350" s="139" t="s">
        <v>788</v>
      </c>
      <c r="J350" s="139"/>
      <c r="K350" s="139"/>
      <c r="L350" s="139"/>
      <c r="M350" s="82"/>
    </row>
    <row r="351" spans="1:13" ht="20.25">
      <c r="A351" s="478"/>
      <c r="B351" s="393" t="s">
        <v>789</v>
      </c>
      <c r="C351" s="287" t="s">
        <v>830</v>
      </c>
      <c r="D351" s="93" t="s">
        <v>19</v>
      </c>
      <c r="E351" s="139" t="s">
        <v>790</v>
      </c>
      <c r="F351" s="139"/>
      <c r="G351" s="139" t="s">
        <v>791</v>
      </c>
      <c r="H351" s="139"/>
      <c r="I351" s="139" t="s">
        <v>792</v>
      </c>
      <c r="J351" s="139"/>
      <c r="K351" s="139"/>
      <c r="L351" s="139"/>
      <c r="M351" s="82"/>
    </row>
    <row r="352" spans="1:13" ht="20.25">
      <c r="A352" s="333"/>
      <c r="B352" s="333"/>
      <c r="C352" s="333"/>
      <c r="D352" s="93" t="s">
        <v>768</v>
      </c>
      <c r="E352" s="139"/>
      <c r="F352" s="139"/>
      <c r="G352" s="139"/>
      <c r="H352" s="139"/>
      <c r="I352" s="139"/>
      <c r="J352" s="139"/>
      <c r="K352" s="139"/>
      <c r="L352" s="139"/>
      <c r="M352" s="82"/>
    </row>
    <row r="353" spans="1:13" ht="20.25">
      <c r="A353" s="394"/>
      <c r="B353" s="394"/>
      <c r="C353" s="394"/>
      <c r="D353" s="94" t="s">
        <v>12</v>
      </c>
      <c r="E353" s="139" t="s">
        <v>790</v>
      </c>
      <c r="F353" s="139"/>
      <c r="G353" s="139" t="s">
        <v>791</v>
      </c>
      <c r="H353" s="139"/>
      <c r="I353" s="139" t="s">
        <v>792</v>
      </c>
      <c r="J353" s="139"/>
      <c r="K353" s="139"/>
      <c r="L353" s="139"/>
      <c r="M353" s="82"/>
    </row>
    <row r="354" spans="1:13" ht="20.25">
      <c r="A354" s="478"/>
      <c r="B354" s="393" t="s">
        <v>793</v>
      </c>
      <c r="C354" s="287" t="s">
        <v>830</v>
      </c>
      <c r="D354" s="93" t="s">
        <v>19</v>
      </c>
      <c r="E354" s="139" t="s">
        <v>794</v>
      </c>
      <c r="F354" s="139" t="s">
        <v>795</v>
      </c>
      <c r="G354" s="139" t="s">
        <v>796</v>
      </c>
      <c r="H354" s="139" t="s">
        <v>796</v>
      </c>
      <c r="I354" s="139" t="s">
        <v>797</v>
      </c>
      <c r="J354" s="139" t="s">
        <v>798</v>
      </c>
      <c r="K354" s="139" t="s">
        <v>799</v>
      </c>
      <c r="L354" s="139" t="s">
        <v>800</v>
      </c>
      <c r="M354" s="82"/>
    </row>
    <row r="355" spans="1:13" ht="20.25">
      <c r="A355" s="333"/>
      <c r="B355" s="333"/>
      <c r="C355" s="333"/>
      <c r="D355" s="93" t="s">
        <v>768</v>
      </c>
      <c r="E355" s="139" t="s">
        <v>801</v>
      </c>
      <c r="F355" s="139" t="s">
        <v>802</v>
      </c>
      <c r="G355" s="139" t="s">
        <v>796</v>
      </c>
      <c r="H355" s="139" t="s">
        <v>796</v>
      </c>
      <c r="I355" s="139" t="s">
        <v>803</v>
      </c>
      <c r="J355" s="139" t="s">
        <v>798</v>
      </c>
      <c r="K355" s="139" t="s">
        <v>804</v>
      </c>
      <c r="L355" s="139"/>
      <c r="M355" s="82"/>
    </row>
    <row r="356" spans="1:13" ht="20.25">
      <c r="A356" s="394"/>
      <c r="B356" s="394"/>
      <c r="C356" s="394"/>
      <c r="D356" s="94" t="s">
        <v>12</v>
      </c>
      <c r="E356" s="139" t="s">
        <v>805</v>
      </c>
      <c r="F356" s="139" t="s">
        <v>800</v>
      </c>
      <c r="G356" s="139"/>
      <c r="H356" s="139"/>
      <c r="I356" s="139" t="s">
        <v>806</v>
      </c>
      <c r="J356" s="139"/>
      <c r="K356" s="139" t="s">
        <v>800</v>
      </c>
      <c r="L356" s="139" t="s">
        <v>800</v>
      </c>
      <c r="M356" s="82"/>
    </row>
    <row r="357" spans="1:13" ht="20.25">
      <c r="A357" s="478"/>
      <c r="B357" s="393" t="s">
        <v>807</v>
      </c>
      <c r="C357" s="287" t="s">
        <v>830</v>
      </c>
      <c r="D357" s="93" t="s">
        <v>19</v>
      </c>
      <c r="E357" s="139" t="s">
        <v>808</v>
      </c>
      <c r="F357" s="139" t="s">
        <v>808</v>
      </c>
      <c r="G357" s="139"/>
      <c r="H357" s="139"/>
      <c r="I357" s="139"/>
      <c r="J357" s="139"/>
      <c r="K357" s="139" t="s">
        <v>808</v>
      </c>
      <c r="L357" s="139" t="s">
        <v>808</v>
      </c>
      <c r="M357" s="82"/>
    </row>
    <row r="358" spans="1:13" ht="20.25">
      <c r="A358" s="333"/>
      <c r="B358" s="333"/>
      <c r="C358" s="333"/>
      <c r="D358" s="93" t="s">
        <v>768</v>
      </c>
      <c r="E358" s="139" t="s">
        <v>809</v>
      </c>
      <c r="F358" s="139" t="s">
        <v>809</v>
      </c>
      <c r="G358" s="139"/>
      <c r="H358" s="139"/>
      <c r="I358" s="139"/>
      <c r="J358" s="139"/>
      <c r="K358" s="139" t="s">
        <v>809</v>
      </c>
      <c r="L358" s="139" t="s">
        <v>809</v>
      </c>
      <c r="M358" s="82"/>
    </row>
    <row r="359" spans="1:13" ht="121.5" customHeight="1">
      <c r="A359" s="394"/>
      <c r="B359" s="394"/>
      <c r="C359" s="394"/>
      <c r="D359" s="94" t="s">
        <v>12</v>
      </c>
      <c r="E359" s="139" t="s">
        <v>810</v>
      </c>
      <c r="F359" s="139" t="s">
        <v>810</v>
      </c>
      <c r="G359" s="139"/>
      <c r="H359" s="139"/>
      <c r="I359" s="139"/>
      <c r="J359" s="139"/>
      <c r="K359" s="139" t="s">
        <v>810</v>
      </c>
      <c r="L359" s="139" t="s">
        <v>810</v>
      </c>
      <c r="M359" s="82"/>
    </row>
    <row r="360" spans="1:13" ht="20.25">
      <c r="A360" s="478"/>
      <c r="B360" s="491" t="s">
        <v>1048</v>
      </c>
      <c r="C360" s="287" t="s">
        <v>830</v>
      </c>
      <c r="D360" s="93" t="s">
        <v>19</v>
      </c>
      <c r="E360" s="139" t="s">
        <v>811</v>
      </c>
      <c r="F360" s="139" t="s">
        <v>812</v>
      </c>
      <c r="G360" s="139" t="s">
        <v>813</v>
      </c>
      <c r="H360" s="139" t="s">
        <v>814</v>
      </c>
      <c r="I360" s="139" t="s">
        <v>815</v>
      </c>
      <c r="J360" s="139" t="s">
        <v>815</v>
      </c>
      <c r="K360" s="139"/>
      <c r="L360" s="139"/>
      <c r="M360" s="82"/>
    </row>
    <row r="361" spans="1:13" ht="20.25">
      <c r="A361" s="333"/>
      <c r="B361" s="492"/>
      <c r="C361" s="333"/>
      <c r="D361" s="93" t="s">
        <v>768</v>
      </c>
      <c r="E361" s="139" t="s">
        <v>816</v>
      </c>
      <c r="F361" s="139" t="s">
        <v>817</v>
      </c>
      <c r="G361" s="139" t="s">
        <v>818</v>
      </c>
      <c r="H361" s="139" t="s">
        <v>819</v>
      </c>
      <c r="I361" s="139" t="s">
        <v>820</v>
      </c>
      <c r="J361" s="139" t="s">
        <v>820</v>
      </c>
      <c r="K361" s="139"/>
      <c r="L361" s="139"/>
      <c r="M361" s="82"/>
    </row>
    <row r="362" spans="1:13" ht="69" customHeight="1">
      <c r="A362" s="394"/>
      <c r="B362" s="493"/>
      <c r="C362" s="394"/>
      <c r="D362" s="94" t="s">
        <v>12</v>
      </c>
      <c r="E362" s="139" t="s">
        <v>821</v>
      </c>
      <c r="F362" s="139" t="s">
        <v>822</v>
      </c>
      <c r="G362" s="139" t="s">
        <v>821</v>
      </c>
      <c r="H362" s="139" t="s">
        <v>823</v>
      </c>
      <c r="I362" s="139" t="s">
        <v>824</v>
      </c>
      <c r="J362" s="139" t="s">
        <v>824</v>
      </c>
      <c r="K362" s="139"/>
      <c r="L362" s="139"/>
      <c r="M362" s="82"/>
    </row>
    <row r="363" spans="1:13" ht="20.25">
      <c r="A363" s="478"/>
      <c r="B363" s="494" t="s">
        <v>1049</v>
      </c>
      <c r="C363" s="287" t="s">
        <v>830</v>
      </c>
      <c r="D363" s="93" t="s">
        <v>19</v>
      </c>
      <c r="E363" s="139" t="s">
        <v>825</v>
      </c>
      <c r="F363" s="139" t="s">
        <v>773</v>
      </c>
      <c r="G363" s="139" t="s">
        <v>826</v>
      </c>
      <c r="H363" s="139" t="s">
        <v>773</v>
      </c>
      <c r="I363" s="139" t="s">
        <v>827</v>
      </c>
      <c r="J363" s="139" t="s">
        <v>773</v>
      </c>
      <c r="K363" s="139" t="s">
        <v>773</v>
      </c>
      <c r="L363" s="139" t="s">
        <v>773</v>
      </c>
      <c r="M363" s="82"/>
    </row>
    <row r="364" spans="1:13" ht="20.25">
      <c r="A364" s="333"/>
      <c r="B364" s="495"/>
      <c r="C364" s="333"/>
      <c r="D364" s="93" t="s">
        <v>768</v>
      </c>
      <c r="E364" s="139" t="s">
        <v>786</v>
      </c>
      <c r="F364" s="139"/>
      <c r="G364" s="139"/>
      <c r="H364" s="139"/>
      <c r="I364" s="139" t="s">
        <v>786</v>
      </c>
      <c r="J364" s="139"/>
      <c r="K364" s="139"/>
      <c r="L364" s="139"/>
      <c r="M364" s="82"/>
    </row>
    <row r="365" spans="1:13" ht="84.75" customHeight="1">
      <c r="A365" s="394"/>
      <c r="B365" s="496"/>
      <c r="C365" s="394"/>
      <c r="D365" s="94" t="s">
        <v>12</v>
      </c>
      <c r="E365" s="139" t="s">
        <v>828</v>
      </c>
      <c r="F365" s="139"/>
      <c r="G365" s="139" t="s">
        <v>826</v>
      </c>
      <c r="H365" s="139" t="s">
        <v>773</v>
      </c>
      <c r="I365" s="139" t="s">
        <v>829</v>
      </c>
      <c r="J365" s="139" t="s">
        <v>773</v>
      </c>
      <c r="K365" s="139" t="s">
        <v>773</v>
      </c>
      <c r="L365" s="139" t="s">
        <v>773</v>
      </c>
      <c r="M365" s="82"/>
    </row>
    <row r="366" spans="1:13" ht="20.25">
      <c r="A366" s="489">
        <v>1</v>
      </c>
      <c r="B366" s="414" t="s">
        <v>877</v>
      </c>
      <c r="C366" s="406" t="s">
        <v>691</v>
      </c>
      <c r="D366" s="93" t="s">
        <v>19</v>
      </c>
      <c r="E366" s="93">
        <f>G366+I366+K366</f>
        <v>30</v>
      </c>
      <c r="F366" s="93">
        <v>0</v>
      </c>
      <c r="G366" s="93">
        <f>G367+G368</f>
        <v>0</v>
      </c>
      <c r="H366" s="93">
        <f aca="true" t="shared" si="91" ref="H366:L366">H367+H368</f>
        <v>0</v>
      </c>
      <c r="I366" s="93">
        <f t="shared" si="91"/>
        <v>30</v>
      </c>
      <c r="J366" s="93">
        <f t="shared" si="91"/>
        <v>0</v>
      </c>
      <c r="K366" s="93">
        <f t="shared" si="91"/>
        <v>0</v>
      </c>
      <c r="L366" s="93">
        <f t="shared" si="91"/>
        <v>0</v>
      </c>
      <c r="M366" s="271" t="s">
        <v>755</v>
      </c>
    </row>
    <row r="367" spans="1:13" ht="20.25">
      <c r="A367" s="490"/>
      <c r="B367" s="414"/>
      <c r="C367" s="406"/>
      <c r="D367" s="93">
        <v>2013</v>
      </c>
      <c r="E367" s="93">
        <v>0</v>
      </c>
      <c r="F367" s="93">
        <v>0</v>
      </c>
      <c r="G367" s="93">
        <v>0</v>
      </c>
      <c r="H367" s="93">
        <v>0</v>
      </c>
      <c r="I367" s="93">
        <v>0</v>
      </c>
      <c r="J367" s="93">
        <v>0</v>
      </c>
      <c r="K367" s="93">
        <v>0</v>
      </c>
      <c r="L367" s="93">
        <v>0</v>
      </c>
      <c r="M367" s="271"/>
    </row>
    <row r="368" spans="1:13" ht="20.25">
      <c r="A368" s="490"/>
      <c r="B368" s="414"/>
      <c r="C368" s="406"/>
      <c r="D368" s="93">
        <v>2014</v>
      </c>
      <c r="E368" s="93">
        <v>30</v>
      </c>
      <c r="F368" s="93">
        <v>0</v>
      </c>
      <c r="G368" s="93">
        <v>0</v>
      </c>
      <c r="H368" s="93">
        <v>0</v>
      </c>
      <c r="I368" s="93">
        <v>30</v>
      </c>
      <c r="J368" s="93">
        <v>0</v>
      </c>
      <c r="K368" s="93">
        <v>0</v>
      </c>
      <c r="L368" s="93">
        <v>0</v>
      </c>
      <c r="M368" s="271"/>
    </row>
    <row r="369" spans="1:13" ht="20.25">
      <c r="A369" s="287">
        <v>2</v>
      </c>
      <c r="B369" s="514" t="s">
        <v>878</v>
      </c>
      <c r="C369" s="406" t="s">
        <v>691</v>
      </c>
      <c r="D369" s="93" t="s">
        <v>19</v>
      </c>
      <c r="E369" s="93">
        <f>G369+I369+K369</f>
        <v>30</v>
      </c>
      <c r="F369" s="93">
        <f>H369+J369+L369</f>
        <v>30</v>
      </c>
      <c r="G369" s="93">
        <f>G370+G371</f>
        <v>0</v>
      </c>
      <c r="H369" s="93">
        <f aca="true" t="shared" si="92" ref="H369:L369">H370+H371</f>
        <v>0</v>
      </c>
      <c r="I369" s="93">
        <f t="shared" si="92"/>
        <v>30</v>
      </c>
      <c r="J369" s="93">
        <f t="shared" si="92"/>
        <v>30</v>
      </c>
      <c r="K369" s="93">
        <f t="shared" si="92"/>
        <v>0</v>
      </c>
      <c r="L369" s="93">
        <f t="shared" si="92"/>
        <v>0</v>
      </c>
      <c r="M369" s="287" t="s">
        <v>879</v>
      </c>
    </row>
    <row r="370" spans="1:13" ht="20.25">
      <c r="A370" s="288"/>
      <c r="B370" s="514"/>
      <c r="C370" s="406"/>
      <c r="D370" s="93">
        <v>2013</v>
      </c>
      <c r="E370" s="93">
        <v>15</v>
      </c>
      <c r="F370" s="93">
        <v>15</v>
      </c>
      <c r="G370" s="93">
        <v>0</v>
      </c>
      <c r="H370" s="93">
        <v>0</v>
      </c>
      <c r="I370" s="93">
        <v>15</v>
      </c>
      <c r="J370" s="93">
        <v>15</v>
      </c>
      <c r="K370" s="93">
        <v>0</v>
      </c>
      <c r="L370" s="93">
        <v>0</v>
      </c>
      <c r="M370" s="288"/>
    </row>
    <row r="371" spans="1:13" ht="20.25">
      <c r="A371" s="288"/>
      <c r="B371" s="514"/>
      <c r="C371" s="406"/>
      <c r="D371" s="93">
        <v>2014</v>
      </c>
      <c r="E371" s="93">
        <v>15</v>
      </c>
      <c r="F371" s="93">
        <v>15</v>
      </c>
      <c r="G371" s="93"/>
      <c r="H371" s="93"/>
      <c r="I371" s="93">
        <v>15</v>
      </c>
      <c r="J371" s="93">
        <v>15</v>
      </c>
      <c r="K371" s="93"/>
      <c r="L371" s="93"/>
      <c r="M371" s="288"/>
    </row>
    <row r="372" spans="1:13" ht="20.25">
      <c r="A372" s="406">
        <v>3</v>
      </c>
      <c r="B372" s="414" t="s">
        <v>548</v>
      </c>
      <c r="C372" s="406" t="s">
        <v>691</v>
      </c>
      <c r="D372" s="93" t="s">
        <v>19</v>
      </c>
      <c r="E372" s="93">
        <f>G372+I372+K372</f>
        <v>1580.6</v>
      </c>
      <c r="F372" s="93">
        <f>H372+J372+L372</f>
        <v>1336.5</v>
      </c>
      <c r="G372" s="93">
        <f>G373+G374</f>
        <v>1502.5</v>
      </c>
      <c r="H372" s="93">
        <f aca="true" t="shared" si="93" ref="H372:L372">H373+H374</f>
        <v>1258.4</v>
      </c>
      <c r="I372" s="93">
        <f t="shared" si="93"/>
        <v>78.1</v>
      </c>
      <c r="J372" s="93">
        <f t="shared" si="93"/>
        <v>78.1</v>
      </c>
      <c r="K372" s="93">
        <f t="shared" si="93"/>
        <v>0</v>
      </c>
      <c r="L372" s="93">
        <f t="shared" si="93"/>
        <v>0</v>
      </c>
      <c r="M372" s="287" t="s">
        <v>880</v>
      </c>
    </row>
    <row r="373" spans="1:13" ht="20.25">
      <c r="A373" s="406"/>
      <c r="B373" s="414"/>
      <c r="C373" s="406"/>
      <c r="D373" s="93">
        <v>2013</v>
      </c>
      <c r="E373" s="93">
        <v>443</v>
      </c>
      <c r="F373" s="93">
        <v>443</v>
      </c>
      <c r="G373" s="93">
        <v>421.9</v>
      </c>
      <c r="H373" s="93">
        <v>421.9</v>
      </c>
      <c r="I373" s="93">
        <v>21.1</v>
      </c>
      <c r="J373" s="93">
        <v>21.1</v>
      </c>
      <c r="K373" s="93">
        <v>0</v>
      </c>
      <c r="L373" s="93">
        <v>0</v>
      </c>
      <c r="M373" s="288"/>
    </row>
    <row r="374" spans="1:13" ht="54.75" customHeight="1">
      <c r="A374" s="406"/>
      <c r="B374" s="414"/>
      <c r="C374" s="406"/>
      <c r="D374" s="93">
        <v>2014</v>
      </c>
      <c r="E374" s="93">
        <v>1137.6</v>
      </c>
      <c r="F374" s="93">
        <v>893.5</v>
      </c>
      <c r="G374" s="93">
        <v>1080.6</v>
      </c>
      <c r="H374" s="93">
        <v>836.5</v>
      </c>
      <c r="I374" s="93">
        <v>57</v>
      </c>
      <c r="J374" s="93">
        <v>57</v>
      </c>
      <c r="K374" s="93">
        <v>0</v>
      </c>
      <c r="L374" s="93">
        <v>0</v>
      </c>
      <c r="M374" s="288"/>
    </row>
    <row r="375" spans="1:13" ht="20.25">
      <c r="A375" s="406">
        <v>3</v>
      </c>
      <c r="B375" s="414" t="s">
        <v>548</v>
      </c>
      <c r="C375" s="406" t="s">
        <v>688</v>
      </c>
      <c r="D375" s="137" t="s">
        <v>19</v>
      </c>
      <c r="E375" s="137">
        <f>G375+I375+K375</f>
        <v>1429.8</v>
      </c>
      <c r="F375" s="137">
        <f>H375+J375+L375</f>
        <v>1931.5</v>
      </c>
      <c r="G375" s="137">
        <f>G376+G377</f>
        <v>1242.2</v>
      </c>
      <c r="H375" s="137">
        <f aca="true" t="shared" si="94" ref="H375:L375">H376+H377</f>
        <v>1792</v>
      </c>
      <c r="I375" s="137">
        <f t="shared" si="94"/>
        <v>187.6</v>
      </c>
      <c r="J375" s="137">
        <f t="shared" si="94"/>
        <v>139.5</v>
      </c>
      <c r="K375" s="137">
        <f t="shared" si="94"/>
        <v>0</v>
      </c>
      <c r="L375" s="137">
        <f t="shared" si="94"/>
        <v>0</v>
      </c>
      <c r="M375" s="287"/>
    </row>
    <row r="376" spans="1:13" ht="20.25">
      <c r="A376" s="406"/>
      <c r="B376" s="414"/>
      <c r="C376" s="406"/>
      <c r="D376" s="137">
        <v>2013</v>
      </c>
      <c r="E376" s="137"/>
      <c r="F376" s="137">
        <v>0</v>
      </c>
      <c r="G376" s="137">
        <v>0</v>
      </c>
      <c r="H376" s="137">
        <v>0</v>
      </c>
      <c r="I376" s="137">
        <v>0</v>
      </c>
      <c r="J376" s="137">
        <v>0</v>
      </c>
      <c r="K376" s="137">
        <v>0</v>
      </c>
      <c r="L376" s="137">
        <v>0</v>
      </c>
      <c r="M376" s="288"/>
    </row>
    <row r="377" spans="1:13" ht="45.75" customHeight="1">
      <c r="A377" s="406"/>
      <c r="B377" s="414"/>
      <c r="C377" s="406"/>
      <c r="D377" s="137">
        <v>2014</v>
      </c>
      <c r="E377" s="137">
        <v>1429.8</v>
      </c>
      <c r="F377" s="137">
        <v>1931.5</v>
      </c>
      <c r="G377" s="137">
        <v>1242.2</v>
      </c>
      <c r="H377" s="137">
        <v>1792</v>
      </c>
      <c r="I377" s="137">
        <v>187.6</v>
      </c>
      <c r="J377" s="137">
        <v>139.5</v>
      </c>
      <c r="K377" s="137">
        <v>0</v>
      </c>
      <c r="L377" s="137">
        <v>0</v>
      </c>
      <c r="M377" s="288"/>
    </row>
    <row r="378" spans="1:13" ht="20.25">
      <c r="A378" s="287">
        <v>2</v>
      </c>
      <c r="B378" s="508" t="s">
        <v>878</v>
      </c>
      <c r="C378" s="511" t="s">
        <v>688</v>
      </c>
      <c r="D378" s="93" t="s">
        <v>19</v>
      </c>
      <c r="E378" s="93">
        <f>G378+I378+K378</f>
        <v>1500</v>
      </c>
      <c r="F378" s="93">
        <f>H378+J378+L378</f>
        <v>79.6</v>
      </c>
      <c r="G378" s="93">
        <f aca="true" t="shared" si="95" ref="G378:L378">G379+G380</f>
        <v>1350</v>
      </c>
      <c r="H378" s="93">
        <f t="shared" si="95"/>
        <v>0</v>
      </c>
      <c r="I378" s="93">
        <f t="shared" si="95"/>
        <v>150</v>
      </c>
      <c r="J378" s="93">
        <f t="shared" si="95"/>
        <v>79.6</v>
      </c>
      <c r="K378" s="93">
        <f t="shared" si="95"/>
        <v>0</v>
      </c>
      <c r="L378" s="93">
        <f t="shared" si="95"/>
        <v>0</v>
      </c>
      <c r="M378" s="140"/>
    </row>
    <row r="379" spans="1:13" ht="20.25">
      <c r="A379" s="288"/>
      <c r="B379" s="509"/>
      <c r="C379" s="512"/>
      <c r="D379" s="93">
        <v>2013</v>
      </c>
      <c r="E379" s="93">
        <v>0</v>
      </c>
      <c r="F379" s="93">
        <v>0</v>
      </c>
      <c r="G379" s="93">
        <v>0</v>
      </c>
      <c r="H379" s="93">
        <v>0</v>
      </c>
      <c r="I379" s="93">
        <v>0</v>
      </c>
      <c r="J379" s="93">
        <v>0</v>
      </c>
      <c r="K379" s="93">
        <v>0</v>
      </c>
      <c r="L379" s="93">
        <v>0</v>
      </c>
      <c r="M379" s="140"/>
    </row>
    <row r="380" spans="1:13" ht="20.25">
      <c r="A380" s="289"/>
      <c r="B380" s="510"/>
      <c r="C380" s="513"/>
      <c r="D380" s="93">
        <v>2014</v>
      </c>
      <c r="E380" s="93">
        <v>1500</v>
      </c>
      <c r="F380" s="93">
        <v>79.6</v>
      </c>
      <c r="G380" s="93">
        <v>1350</v>
      </c>
      <c r="H380" s="93">
        <v>0</v>
      </c>
      <c r="I380" s="93">
        <v>150</v>
      </c>
      <c r="J380" s="93">
        <v>79.6</v>
      </c>
      <c r="K380" s="93"/>
      <c r="L380" s="93"/>
      <c r="M380" s="140"/>
    </row>
    <row r="381" spans="1:13" ht="20.25">
      <c r="A381" s="307" t="s">
        <v>444</v>
      </c>
      <c r="B381" s="395" t="s">
        <v>939</v>
      </c>
      <c r="C381" s="357" t="s">
        <v>938</v>
      </c>
      <c r="D381" s="85" t="s">
        <v>19</v>
      </c>
      <c r="E381" s="96">
        <f>G381+I381+K381</f>
        <v>1183</v>
      </c>
      <c r="F381" s="96">
        <f>H381+J381+L381</f>
        <v>1614.2</v>
      </c>
      <c r="G381" s="141">
        <f aca="true" t="shared" si="96" ref="G381:L381">G382+G383</f>
        <v>1125</v>
      </c>
      <c r="H381" s="141">
        <f t="shared" si="96"/>
        <v>1508.9</v>
      </c>
      <c r="I381" s="141">
        <f t="shared" si="96"/>
        <v>58</v>
      </c>
      <c r="J381" s="141">
        <f t="shared" si="96"/>
        <v>105.3</v>
      </c>
      <c r="K381" s="141">
        <f t="shared" si="96"/>
        <v>0</v>
      </c>
      <c r="L381" s="141">
        <f t="shared" si="96"/>
        <v>0</v>
      </c>
      <c r="M381" s="308" t="s">
        <v>939</v>
      </c>
    </row>
    <row r="382" spans="1:13" ht="20.25">
      <c r="A382" s="317"/>
      <c r="B382" s="396"/>
      <c r="C382" s="398"/>
      <c r="D382" s="94" t="s">
        <v>15</v>
      </c>
      <c r="E382" s="96">
        <f>SUM(G382+I382+K382)</f>
        <v>591.5</v>
      </c>
      <c r="F382" s="96">
        <f>SUM(H382+J382)</f>
        <v>491.5</v>
      </c>
      <c r="G382" s="134">
        <v>562.5</v>
      </c>
      <c r="H382" s="96">
        <v>462.5</v>
      </c>
      <c r="I382" s="134">
        <v>29</v>
      </c>
      <c r="J382" s="96">
        <v>29</v>
      </c>
      <c r="K382" s="96"/>
      <c r="L382" s="96"/>
      <c r="M382" s="318"/>
    </row>
    <row r="383" spans="1:13" ht="106.5" customHeight="1">
      <c r="A383" s="317"/>
      <c r="B383" s="397"/>
      <c r="C383" s="399"/>
      <c r="D383" s="94" t="s">
        <v>12</v>
      </c>
      <c r="E383" s="96">
        <f>SUM(G383+I383+K383)</f>
        <v>591.5</v>
      </c>
      <c r="F383" s="96">
        <f>SUM(H383+J383)</f>
        <v>1122.7</v>
      </c>
      <c r="G383" s="134">
        <v>562.5</v>
      </c>
      <c r="H383" s="96">
        <v>1046.4</v>
      </c>
      <c r="I383" s="134">
        <v>29</v>
      </c>
      <c r="J383" s="96">
        <v>76.3</v>
      </c>
      <c r="K383" s="96"/>
      <c r="L383" s="142"/>
      <c r="M383" s="318"/>
    </row>
    <row r="384" spans="1:13" ht="15.75" customHeight="1">
      <c r="A384" s="287"/>
      <c r="B384" s="280" t="s">
        <v>941</v>
      </c>
      <c r="C384" s="268" t="s">
        <v>666</v>
      </c>
      <c r="D384" s="93" t="s">
        <v>19</v>
      </c>
      <c r="E384" s="93">
        <f>G384+I384+K384</f>
        <v>1800</v>
      </c>
      <c r="F384" s="93">
        <f>H384+J384+L384</f>
        <v>0</v>
      </c>
      <c r="G384" s="93">
        <f aca="true" t="shared" si="97" ref="G384:L384">G385+G386</f>
        <v>1620</v>
      </c>
      <c r="H384" s="93">
        <f t="shared" si="97"/>
        <v>0</v>
      </c>
      <c r="I384" s="93">
        <f t="shared" si="97"/>
        <v>180</v>
      </c>
      <c r="J384" s="93">
        <f t="shared" si="97"/>
        <v>0</v>
      </c>
      <c r="K384" s="93">
        <f t="shared" si="97"/>
        <v>0</v>
      </c>
      <c r="L384" s="93">
        <f t="shared" si="97"/>
        <v>0</v>
      </c>
      <c r="M384" s="80"/>
    </row>
    <row r="385" spans="1:13" ht="15.75" customHeight="1">
      <c r="A385" s="288"/>
      <c r="B385" s="281"/>
      <c r="C385" s="269"/>
      <c r="D385" s="93">
        <v>2013</v>
      </c>
      <c r="E385" s="93">
        <v>0</v>
      </c>
      <c r="F385" s="93">
        <v>0</v>
      </c>
      <c r="G385" s="93">
        <v>0</v>
      </c>
      <c r="H385" s="93">
        <v>0</v>
      </c>
      <c r="I385" s="93">
        <v>0</v>
      </c>
      <c r="J385" s="93">
        <v>0</v>
      </c>
      <c r="K385" s="93">
        <v>0</v>
      </c>
      <c r="L385" s="93">
        <v>0</v>
      </c>
      <c r="M385" s="271"/>
    </row>
    <row r="386" spans="1:13" ht="15.75" customHeight="1">
      <c r="A386" s="289"/>
      <c r="B386" s="282"/>
      <c r="C386" s="270"/>
      <c r="D386" s="93">
        <v>2014</v>
      </c>
      <c r="E386" s="93">
        <v>1800</v>
      </c>
      <c r="F386" s="93"/>
      <c r="G386" s="93">
        <v>1620</v>
      </c>
      <c r="H386" s="93">
        <v>0</v>
      </c>
      <c r="I386" s="93">
        <v>180</v>
      </c>
      <c r="J386" s="93"/>
      <c r="K386" s="93"/>
      <c r="L386" s="93"/>
      <c r="M386" s="271"/>
    </row>
    <row r="387" spans="1:13" ht="15.75" customHeight="1">
      <c r="A387" s="140"/>
      <c r="B387" s="280" t="s">
        <v>942</v>
      </c>
      <c r="C387" s="268" t="s">
        <v>666</v>
      </c>
      <c r="D387" s="93" t="s">
        <v>19</v>
      </c>
      <c r="E387" s="93">
        <f>G387+I387+K387</f>
        <v>1200</v>
      </c>
      <c r="F387" s="93">
        <f>H387+J387+L387</f>
        <v>0</v>
      </c>
      <c r="G387" s="93">
        <f aca="true" t="shared" si="98" ref="G387:L387">G388+G389</f>
        <v>1080</v>
      </c>
      <c r="H387" s="93">
        <f t="shared" si="98"/>
        <v>0</v>
      </c>
      <c r="I387" s="93">
        <f t="shared" si="98"/>
        <v>120</v>
      </c>
      <c r="J387" s="93">
        <f t="shared" si="98"/>
        <v>0</v>
      </c>
      <c r="K387" s="93">
        <f t="shared" si="98"/>
        <v>0</v>
      </c>
      <c r="L387" s="93">
        <f t="shared" si="98"/>
        <v>0</v>
      </c>
      <c r="M387" s="271"/>
    </row>
    <row r="388" spans="1:13" ht="15.75" customHeight="1">
      <c r="A388" s="140"/>
      <c r="B388" s="281"/>
      <c r="C388" s="269"/>
      <c r="D388" s="93">
        <v>2013</v>
      </c>
      <c r="E388" s="93">
        <v>0</v>
      </c>
      <c r="F388" s="93">
        <v>0</v>
      </c>
      <c r="G388" s="93">
        <v>0</v>
      </c>
      <c r="H388" s="93">
        <v>0</v>
      </c>
      <c r="I388" s="93">
        <v>0</v>
      </c>
      <c r="J388" s="93">
        <v>0</v>
      </c>
      <c r="K388" s="93">
        <v>0</v>
      </c>
      <c r="L388" s="93">
        <v>0</v>
      </c>
      <c r="M388" s="271"/>
    </row>
    <row r="389" spans="1:13" ht="15.75" customHeight="1">
      <c r="A389" s="140"/>
      <c r="B389" s="282"/>
      <c r="C389" s="270"/>
      <c r="D389" s="93">
        <v>2014</v>
      </c>
      <c r="E389" s="93">
        <v>1200</v>
      </c>
      <c r="F389" s="93"/>
      <c r="G389" s="93">
        <v>1080</v>
      </c>
      <c r="H389" s="93">
        <v>0</v>
      </c>
      <c r="I389" s="93">
        <v>120</v>
      </c>
      <c r="J389" s="93"/>
      <c r="K389" s="93"/>
      <c r="L389" s="93"/>
      <c r="M389" s="271"/>
    </row>
    <row r="390" spans="1:13" ht="15.75" customHeight="1">
      <c r="A390" s="287"/>
      <c r="B390" s="280" t="s">
        <v>940</v>
      </c>
      <c r="C390" s="268" t="s">
        <v>666</v>
      </c>
      <c r="D390" s="93" t="s">
        <v>19</v>
      </c>
      <c r="E390" s="93">
        <f>G390+I390+K390</f>
        <v>12</v>
      </c>
      <c r="F390" s="93">
        <f>H390+J390+L390</f>
        <v>0</v>
      </c>
      <c r="G390" s="93">
        <f aca="true" t="shared" si="99" ref="G390:L390">G391+G392</f>
        <v>9</v>
      </c>
      <c r="H390" s="93">
        <f t="shared" si="99"/>
        <v>0</v>
      </c>
      <c r="I390" s="93">
        <f t="shared" si="99"/>
        <v>3</v>
      </c>
      <c r="J390" s="93">
        <f t="shared" si="99"/>
        <v>0</v>
      </c>
      <c r="K390" s="93">
        <f t="shared" si="99"/>
        <v>0</v>
      </c>
      <c r="L390" s="93">
        <f t="shared" si="99"/>
        <v>0</v>
      </c>
      <c r="M390" s="271"/>
    </row>
    <row r="391" spans="1:13" ht="15.75" customHeight="1">
      <c r="A391" s="288"/>
      <c r="B391" s="281"/>
      <c r="C391" s="269"/>
      <c r="D391" s="93">
        <v>2013</v>
      </c>
      <c r="E391" s="93">
        <v>0</v>
      </c>
      <c r="F391" s="93">
        <v>0</v>
      </c>
      <c r="G391" s="93">
        <v>0</v>
      </c>
      <c r="H391" s="93">
        <v>0</v>
      </c>
      <c r="I391" s="93">
        <v>0</v>
      </c>
      <c r="J391" s="93">
        <v>0</v>
      </c>
      <c r="K391" s="93">
        <v>0</v>
      </c>
      <c r="L391" s="93">
        <v>0</v>
      </c>
      <c r="M391" s="271"/>
    </row>
    <row r="392" spans="1:13" ht="31.5" customHeight="1">
      <c r="A392" s="289"/>
      <c r="B392" s="282"/>
      <c r="C392" s="270"/>
      <c r="D392" s="93">
        <v>2014</v>
      </c>
      <c r="E392" s="93">
        <v>12</v>
      </c>
      <c r="F392" s="93"/>
      <c r="G392" s="93">
        <v>9</v>
      </c>
      <c r="H392" s="93">
        <v>0</v>
      </c>
      <c r="I392" s="93">
        <v>3</v>
      </c>
      <c r="J392" s="93"/>
      <c r="K392" s="93"/>
      <c r="L392" s="93"/>
      <c r="M392" s="271"/>
    </row>
    <row r="393" spans="1:13" ht="15.75" customHeight="1">
      <c r="A393" s="287"/>
      <c r="B393" s="280" t="s">
        <v>548</v>
      </c>
      <c r="C393" s="268" t="s">
        <v>666</v>
      </c>
      <c r="D393" s="93" t="s">
        <v>19</v>
      </c>
      <c r="E393" s="93">
        <f>G393+I393+K393</f>
        <v>2005.8</v>
      </c>
      <c r="F393" s="93">
        <f>H393+J393+L393</f>
        <v>1900.8</v>
      </c>
      <c r="G393" s="93">
        <f aca="true" t="shared" si="100" ref="G393:L393">G394+G395</f>
        <v>1900.8</v>
      </c>
      <c r="H393" s="93">
        <f t="shared" si="100"/>
        <v>1849.7</v>
      </c>
      <c r="I393" s="93">
        <f t="shared" si="100"/>
        <v>105</v>
      </c>
      <c r="J393" s="93">
        <f t="shared" si="100"/>
        <v>51.1</v>
      </c>
      <c r="K393" s="93">
        <f t="shared" si="100"/>
        <v>0</v>
      </c>
      <c r="L393" s="93">
        <f t="shared" si="100"/>
        <v>0</v>
      </c>
      <c r="M393" s="271"/>
    </row>
    <row r="394" spans="1:13" ht="15.75" customHeight="1">
      <c r="A394" s="288"/>
      <c r="B394" s="281"/>
      <c r="C394" s="269"/>
      <c r="D394" s="93">
        <v>2013</v>
      </c>
      <c r="E394" s="93">
        <v>0</v>
      </c>
      <c r="F394" s="93">
        <v>0</v>
      </c>
      <c r="G394" s="93">
        <v>0</v>
      </c>
      <c r="H394" s="93">
        <v>0</v>
      </c>
      <c r="I394" s="93">
        <v>0</v>
      </c>
      <c r="J394" s="93">
        <v>0</v>
      </c>
      <c r="K394" s="93">
        <v>0</v>
      </c>
      <c r="L394" s="93">
        <v>0</v>
      </c>
      <c r="M394" s="271"/>
    </row>
    <row r="395" spans="1:13" ht="63.75" customHeight="1">
      <c r="A395" s="289"/>
      <c r="B395" s="282"/>
      <c r="C395" s="270"/>
      <c r="D395" s="93">
        <v>2014</v>
      </c>
      <c r="E395" s="93">
        <v>2098.5</v>
      </c>
      <c r="F395" s="93">
        <v>0</v>
      </c>
      <c r="G395" s="93">
        <v>1900.8</v>
      </c>
      <c r="H395" s="93">
        <v>1849.7</v>
      </c>
      <c r="I395" s="93">
        <v>105</v>
      </c>
      <c r="J395" s="93">
        <v>51.1</v>
      </c>
      <c r="K395" s="93">
        <v>0</v>
      </c>
      <c r="L395" s="93">
        <v>0</v>
      </c>
      <c r="M395" s="271"/>
    </row>
    <row r="396" spans="1:13" ht="20.25">
      <c r="A396" s="259" t="s">
        <v>368</v>
      </c>
      <c r="B396" s="259"/>
      <c r="C396" s="259"/>
      <c r="D396" s="259"/>
      <c r="E396" s="259"/>
      <c r="F396" s="259"/>
      <c r="G396" s="259"/>
      <c r="H396" s="259"/>
      <c r="I396" s="259"/>
      <c r="J396" s="259"/>
      <c r="K396" s="259"/>
      <c r="L396" s="259"/>
      <c r="M396" s="259"/>
    </row>
    <row r="397" spans="1:13" ht="20.25">
      <c r="A397" s="120"/>
      <c r="B397" s="143"/>
      <c r="C397" s="120"/>
      <c r="D397" s="144" t="s">
        <v>556</v>
      </c>
      <c r="E397" s="145">
        <f aca="true" t="shared" si="101" ref="E397:E398">G397+I397+K397</f>
        <v>44510.44</v>
      </c>
      <c r="F397" s="145">
        <f aca="true" t="shared" si="102" ref="F397:F398">H397+J397+L397</f>
        <v>12757.752</v>
      </c>
      <c r="G397" s="84">
        <f>G398+G399</f>
        <v>24843.096</v>
      </c>
      <c r="H397" s="84">
        <f aca="true" t="shared" si="103" ref="H397:L397">H398+H399</f>
        <v>6052.1</v>
      </c>
      <c r="I397" s="84">
        <f t="shared" si="103"/>
        <v>15224.344000000001</v>
      </c>
      <c r="J397" s="84">
        <f t="shared" si="103"/>
        <v>6697.652</v>
      </c>
      <c r="K397" s="84">
        <f t="shared" si="103"/>
        <v>4443</v>
      </c>
      <c r="L397" s="84">
        <f t="shared" si="103"/>
        <v>8</v>
      </c>
      <c r="M397" s="146"/>
    </row>
    <row r="398" spans="1:13" ht="20.25">
      <c r="A398" s="120"/>
      <c r="B398" s="143"/>
      <c r="C398" s="120"/>
      <c r="D398" s="144" t="s">
        <v>555</v>
      </c>
      <c r="E398" s="145">
        <f t="shared" si="101"/>
        <v>5397.4400000000005</v>
      </c>
      <c r="F398" s="145">
        <f t="shared" si="102"/>
        <v>1122.5</v>
      </c>
      <c r="G398" s="84">
        <f>SUM(G401+G437+G440+G443+G464+G467+G470+G473+G476)</f>
        <v>588.096</v>
      </c>
      <c r="H398" s="84">
        <f aca="true" t="shared" si="104" ref="H398:L398">SUM(H401+H437+H440+H443+H464+H467+H470+H473+H476)</f>
        <v>0</v>
      </c>
      <c r="I398" s="84">
        <f t="shared" si="104"/>
        <v>3996.344</v>
      </c>
      <c r="J398" s="84">
        <f t="shared" si="104"/>
        <v>1114.5</v>
      </c>
      <c r="K398" s="84">
        <f t="shared" si="104"/>
        <v>813</v>
      </c>
      <c r="L398" s="84">
        <f t="shared" si="104"/>
        <v>8</v>
      </c>
      <c r="M398" s="146"/>
    </row>
    <row r="399" spans="1:13" ht="20.25">
      <c r="A399" s="120"/>
      <c r="B399" s="143"/>
      <c r="C399" s="120"/>
      <c r="D399" s="144" t="s">
        <v>554</v>
      </c>
      <c r="E399" s="145">
        <f>G399+I399+K399</f>
        <v>39113</v>
      </c>
      <c r="F399" s="145">
        <f>H399+J399+L399</f>
        <v>11635.252</v>
      </c>
      <c r="G399" s="145">
        <f>SUM(G402+G438++G441+G444+G465+G468+G471+G474+G477+G480+G483)</f>
        <v>24255</v>
      </c>
      <c r="H399" s="145">
        <f aca="true" t="shared" si="105" ref="H399:L399">SUM(H402+H438++H441+H444+H465+H468+H471+H474+H477+H480+H483)</f>
        <v>6052.1</v>
      </c>
      <c r="I399" s="145">
        <f t="shared" si="105"/>
        <v>11228</v>
      </c>
      <c r="J399" s="145">
        <f t="shared" si="105"/>
        <v>5583.152</v>
      </c>
      <c r="K399" s="145">
        <f t="shared" si="105"/>
        <v>3630</v>
      </c>
      <c r="L399" s="145">
        <f t="shared" si="105"/>
        <v>0</v>
      </c>
      <c r="M399" s="146"/>
    </row>
    <row r="400" spans="1:13" ht="20.25">
      <c r="A400" s="362"/>
      <c r="B400" s="373" t="s">
        <v>570</v>
      </c>
      <c r="C400" s="258" t="s">
        <v>537</v>
      </c>
      <c r="D400" s="125" t="s">
        <v>556</v>
      </c>
      <c r="E400" s="147">
        <f aca="true" t="shared" si="106" ref="E400:E489">G400+I400+K400</f>
        <v>10634</v>
      </c>
      <c r="F400" s="147">
        <f aca="true" t="shared" si="107" ref="F400:F489">H400+J400+L400</f>
        <v>2589.1</v>
      </c>
      <c r="G400" s="147">
        <f>SUM(G401:G402)</f>
        <v>2535</v>
      </c>
      <c r="H400" s="147">
        <f>SUM(H401:H402)</f>
        <v>0</v>
      </c>
      <c r="I400" s="147">
        <f>SUM(I401:I402)</f>
        <v>8099</v>
      </c>
      <c r="J400" s="147">
        <f>SUM(J401:J402)</f>
        <v>2589.1</v>
      </c>
      <c r="K400" s="148"/>
      <c r="L400" s="148"/>
      <c r="M400" s="260"/>
    </row>
    <row r="401" spans="1:13" ht="20.25">
      <c r="A401" s="372"/>
      <c r="B401" s="378"/>
      <c r="C401" s="259"/>
      <c r="D401" s="125" t="s">
        <v>555</v>
      </c>
      <c r="E401" s="147">
        <f t="shared" si="106"/>
        <v>4644</v>
      </c>
      <c r="F401" s="147">
        <f t="shared" si="107"/>
        <v>884.5</v>
      </c>
      <c r="G401" s="149">
        <f aca="true" t="shared" si="108" ref="G401:L402">G404+G407+G410+G413+G416+G419+G422+G425+G428+G431+G434</f>
        <v>0</v>
      </c>
      <c r="H401" s="149">
        <f t="shared" si="108"/>
        <v>0</v>
      </c>
      <c r="I401" s="149">
        <f t="shared" si="108"/>
        <v>3919</v>
      </c>
      <c r="J401" s="149">
        <f t="shared" si="108"/>
        <v>884.5</v>
      </c>
      <c r="K401" s="149">
        <f t="shared" si="108"/>
        <v>725</v>
      </c>
      <c r="L401" s="149">
        <f t="shared" si="108"/>
        <v>0</v>
      </c>
      <c r="M401" s="261"/>
    </row>
    <row r="402" spans="1:13" ht="20.25">
      <c r="A402" s="372"/>
      <c r="B402" s="379"/>
      <c r="C402" s="259"/>
      <c r="D402" s="125" t="s">
        <v>554</v>
      </c>
      <c r="E402" s="147">
        <f t="shared" si="106"/>
        <v>7945</v>
      </c>
      <c r="F402" s="147">
        <f t="shared" si="107"/>
        <v>1704.6</v>
      </c>
      <c r="G402" s="149">
        <f t="shared" si="108"/>
        <v>2535</v>
      </c>
      <c r="H402" s="149">
        <f t="shared" si="108"/>
        <v>0</v>
      </c>
      <c r="I402" s="149">
        <f t="shared" si="108"/>
        <v>4180</v>
      </c>
      <c r="J402" s="149">
        <f t="shared" si="108"/>
        <v>1704.6</v>
      </c>
      <c r="K402" s="149">
        <f t="shared" si="108"/>
        <v>1230</v>
      </c>
      <c r="L402" s="149">
        <f t="shared" si="108"/>
        <v>0</v>
      </c>
      <c r="M402" s="262"/>
    </row>
    <row r="403" spans="1:13" ht="20.25">
      <c r="A403" s="272" t="s">
        <v>421</v>
      </c>
      <c r="B403" s="287" t="s">
        <v>569</v>
      </c>
      <c r="C403" s="271" t="s">
        <v>537</v>
      </c>
      <c r="D403" s="80" t="s">
        <v>538</v>
      </c>
      <c r="E403" s="80">
        <f t="shared" si="106"/>
        <v>178</v>
      </c>
      <c r="F403" s="80">
        <f t="shared" si="107"/>
        <v>0</v>
      </c>
      <c r="G403" s="80">
        <f>SUM(G404:G405)</f>
        <v>0</v>
      </c>
      <c r="H403" s="80">
        <f>SUM(H404:H405)</f>
        <v>0</v>
      </c>
      <c r="I403" s="80">
        <f>SUM(I404:I405)</f>
        <v>53</v>
      </c>
      <c r="J403" s="80">
        <f>SUM(J404:J405)</f>
        <v>0</v>
      </c>
      <c r="K403" s="80">
        <f>SUM(K404:K405)</f>
        <v>125</v>
      </c>
      <c r="L403" s="80"/>
      <c r="M403" s="271"/>
    </row>
    <row r="404" spans="1:13" ht="20.25">
      <c r="A404" s="273"/>
      <c r="B404" s="288"/>
      <c r="C404" s="271"/>
      <c r="D404" s="80">
        <v>2013</v>
      </c>
      <c r="E404" s="80">
        <f t="shared" si="106"/>
        <v>178</v>
      </c>
      <c r="F404" s="80">
        <f t="shared" si="107"/>
        <v>0</v>
      </c>
      <c r="G404" s="80"/>
      <c r="H404" s="80"/>
      <c r="I404" s="80">
        <v>53</v>
      </c>
      <c r="J404" s="80"/>
      <c r="K404" s="80">
        <v>125</v>
      </c>
      <c r="L404" s="80"/>
      <c r="M404" s="271"/>
    </row>
    <row r="405" spans="1:13" ht="100.5" customHeight="1">
      <c r="A405" s="273"/>
      <c r="B405" s="288"/>
      <c r="C405" s="271"/>
      <c r="D405" s="80">
        <v>2014</v>
      </c>
      <c r="E405" s="80">
        <f t="shared" si="106"/>
        <v>0</v>
      </c>
      <c r="F405" s="80">
        <f t="shared" si="107"/>
        <v>0</v>
      </c>
      <c r="G405" s="80"/>
      <c r="H405" s="80"/>
      <c r="I405" s="80"/>
      <c r="J405" s="80"/>
      <c r="K405" s="80"/>
      <c r="L405" s="80"/>
      <c r="M405" s="271"/>
    </row>
    <row r="406" spans="1:13" ht="20.25">
      <c r="A406" s="276" t="s">
        <v>429</v>
      </c>
      <c r="B406" s="287" t="s">
        <v>568</v>
      </c>
      <c r="C406" s="271" t="s">
        <v>537</v>
      </c>
      <c r="D406" s="80" t="s">
        <v>538</v>
      </c>
      <c r="E406" s="80">
        <f t="shared" si="106"/>
        <v>875</v>
      </c>
      <c r="F406" s="80">
        <f t="shared" si="107"/>
        <v>521.2</v>
      </c>
      <c r="G406" s="80">
        <f>SUM(G407:G408)</f>
        <v>0</v>
      </c>
      <c r="H406" s="80">
        <f>SUM(H407:H408)</f>
        <v>0</v>
      </c>
      <c r="I406" s="80">
        <f>SUM(I407:I408)</f>
        <v>575</v>
      </c>
      <c r="J406" s="80">
        <f>SUM(J407:J408)</f>
        <v>521.2</v>
      </c>
      <c r="K406" s="80">
        <f>SUM(K407:K408)</f>
        <v>300</v>
      </c>
      <c r="L406" s="80"/>
      <c r="M406" s="271"/>
    </row>
    <row r="407" spans="1:13" ht="20.25">
      <c r="A407" s="276"/>
      <c r="B407" s="288"/>
      <c r="C407" s="271"/>
      <c r="D407" s="80">
        <v>2013</v>
      </c>
      <c r="E407" s="80">
        <f t="shared" si="106"/>
        <v>875</v>
      </c>
      <c r="F407" s="80">
        <f t="shared" si="107"/>
        <v>521.2</v>
      </c>
      <c r="G407" s="80"/>
      <c r="H407" s="80"/>
      <c r="I407" s="80">
        <v>575</v>
      </c>
      <c r="J407" s="80">
        <v>521.2</v>
      </c>
      <c r="K407" s="80">
        <v>300</v>
      </c>
      <c r="L407" s="80"/>
      <c r="M407" s="271"/>
    </row>
    <row r="408" spans="1:13" ht="134.25" customHeight="1">
      <c r="A408" s="276"/>
      <c r="B408" s="288"/>
      <c r="C408" s="271"/>
      <c r="D408" s="80">
        <v>2014</v>
      </c>
      <c r="E408" s="80">
        <f t="shared" si="106"/>
        <v>0</v>
      </c>
      <c r="F408" s="80">
        <f t="shared" si="107"/>
        <v>0</v>
      </c>
      <c r="G408" s="92"/>
      <c r="H408" s="92"/>
      <c r="I408" s="92"/>
      <c r="J408" s="92"/>
      <c r="K408" s="80"/>
      <c r="L408" s="80"/>
      <c r="M408" s="271"/>
    </row>
    <row r="409" spans="1:13" ht="57.75" customHeight="1">
      <c r="A409" s="272" t="s">
        <v>438</v>
      </c>
      <c r="B409" s="274" t="s">
        <v>567</v>
      </c>
      <c r="C409" s="271" t="s">
        <v>537</v>
      </c>
      <c r="D409" s="80" t="s">
        <v>538</v>
      </c>
      <c r="E409" s="80">
        <f t="shared" si="106"/>
        <v>366</v>
      </c>
      <c r="F409" s="80">
        <f t="shared" si="107"/>
        <v>363.3</v>
      </c>
      <c r="G409" s="80">
        <f>SUM(G410:G411)</f>
        <v>0</v>
      </c>
      <c r="H409" s="80">
        <f>SUM(H410:H411)</f>
        <v>0</v>
      </c>
      <c r="I409" s="80">
        <f>SUM(I410:I411)</f>
        <v>66</v>
      </c>
      <c r="J409" s="80">
        <f>SUM(J410:J411)</f>
        <v>363.3</v>
      </c>
      <c r="K409" s="80">
        <f>SUM(K410:K411)</f>
        <v>300</v>
      </c>
      <c r="L409" s="80"/>
      <c r="M409" s="271"/>
    </row>
    <row r="410" spans="1:13" ht="20.25">
      <c r="A410" s="273"/>
      <c r="B410" s="275"/>
      <c r="C410" s="271"/>
      <c r="D410" s="80">
        <v>2013</v>
      </c>
      <c r="E410" s="80">
        <f t="shared" si="106"/>
        <v>366</v>
      </c>
      <c r="F410" s="80">
        <f t="shared" si="107"/>
        <v>363.3</v>
      </c>
      <c r="G410" s="80"/>
      <c r="H410" s="80"/>
      <c r="I410" s="80">
        <v>66</v>
      </c>
      <c r="J410" s="80">
        <v>363.3</v>
      </c>
      <c r="K410" s="80">
        <v>300</v>
      </c>
      <c r="L410" s="80"/>
      <c r="M410" s="271"/>
    </row>
    <row r="411" spans="1:13" ht="46.5" customHeight="1">
      <c r="A411" s="273"/>
      <c r="B411" s="275"/>
      <c r="C411" s="271"/>
      <c r="D411" s="80">
        <v>2014</v>
      </c>
      <c r="E411" s="80">
        <f t="shared" si="106"/>
        <v>0</v>
      </c>
      <c r="F411" s="80">
        <f t="shared" si="107"/>
        <v>0</v>
      </c>
      <c r="G411" s="80"/>
      <c r="H411" s="80"/>
      <c r="I411" s="80"/>
      <c r="J411" s="80"/>
      <c r="K411" s="80"/>
      <c r="L411" s="80"/>
      <c r="M411" s="271"/>
    </row>
    <row r="412" spans="1:13" ht="20.25">
      <c r="A412" s="276" t="s">
        <v>442</v>
      </c>
      <c r="B412" s="274" t="s">
        <v>566</v>
      </c>
      <c r="C412" s="271" t="s">
        <v>537</v>
      </c>
      <c r="D412" s="80" t="s">
        <v>538</v>
      </c>
      <c r="E412" s="80">
        <f t="shared" si="106"/>
        <v>2150</v>
      </c>
      <c r="F412" s="80">
        <f t="shared" si="107"/>
        <v>1322.2</v>
      </c>
      <c r="G412" s="80">
        <f>SUM(G413:G414)</f>
        <v>750</v>
      </c>
      <c r="H412" s="80">
        <f>SUM(H413:H414)</f>
        <v>0</v>
      </c>
      <c r="I412" s="80">
        <f>SUM(I413:I414)</f>
        <v>1000</v>
      </c>
      <c r="J412" s="80">
        <f>SUM(J413:J414)</f>
        <v>1322.2</v>
      </c>
      <c r="K412" s="80">
        <f>SUM(K413:K414)</f>
        <v>400</v>
      </c>
      <c r="L412" s="80"/>
      <c r="M412" s="271"/>
    </row>
    <row r="413" spans="1:13" ht="20.25">
      <c r="A413" s="276"/>
      <c r="B413" s="275"/>
      <c r="C413" s="271"/>
      <c r="D413" s="80">
        <v>2013</v>
      </c>
      <c r="E413" s="80">
        <f t="shared" si="106"/>
        <v>700</v>
      </c>
      <c r="F413" s="80">
        <f t="shared" si="107"/>
        <v>0</v>
      </c>
      <c r="G413" s="80"/>
      <c r="H413" s="80"/>
      <c r="I413" s="80">
        <v>700</v>
      </c>
      <c r="J413" s="80"/>
      <c r="K413" s="80"/>
      <c r="L413" s="80"/>
      <c r="M413" s="271"/>
    </row>
    <row r="414" spans="1:13" ht="103.5" customHeight="1">
      <c r="A414" s="276"/>
      <c r="B414" s="275"/>
      <c r="C414" s="271"/>
      <c r="D414" s="80">
        <v>2014</v>
      </c>
      <c r="E414" s="80">
        <f t="shared" si="106"/>
        <v>1450</v>
      </c>
      <c r="F414" s="80">
        <f t="shared" si="107"/>
        <v>1322.2</v>
      </c>
      <c r="G414" s="80">
        <v>750</v>
      </c>
      <c r="H414" s="80"/>
      <c r="I414" s="80">
        <v>300</v>
      </c>
      <c r="J414" s="80">
        <v>1322.2</v>
      </c>
      <c r="K414" s="80">
        <v>400</v>
      </c>
      <c r="L414" s="80"/>
      <c r="M414" s="271"/>
    </row>
    <row r="415" spans="1:13" ht="20.25">
      <c r="A415" s="272" t="s">
        <v>490</v>
      </c>
      <c r="B415" s="274" t="s">
        <v>565</v>
      </c>
      <c r="C415" s="271" t="s">
        <v>537</v>
      </c>
      <c r="D415" s="80" t="s">
        <v>538</v>
      </c>
      <c r="E415" s="80">
        <f t="shared" si="106"/>
        <v>5860</v>
      </c>
      <c r="F415" s="80">
        <f t="shared" si="107"/>
        <v>0</v>
      </c>
      <c r="G415" s="80">
        <f>SUM(G416:G417)</f>
        <v>1220</v>
      </c>
      <c r="H415" s="80">
        <f>SUM(H416:H417)</f>
        <v>0</v>
      </c>
      <c r="I415" s="80">
        <f>SUM(I416:I417)</f>
        <v>3910</v>
      </c>
      <c r="J415" s="80">
        <f>SUM(J416:J417)</f>
        <v>0</v>
      </c>
      <c r="K415" s="80">
        <f>SUM(K416:K417)</f>
        <v>730</v>
      </c>
      <c r="L415" s="80"/>
      <c r="M415" s="271"/>
    </row>
    <row r="416" spans="1:13" ht="20.25">
      <c r="A416" s="273"/>
      <c r="B416" s="275"/>
      <c r="C416" s="271"/>
      <c r="D416" s="80">
        <v>2013</v>
      </c>
      <c r="E416" s="80">
        <f t="shared" si="106"/>
        <v>2200</v>
      </c>
      <c r="F416" s="80">
        <f t="shared" si="107"/>
        <v>0</v>
      </c>
      <c r="G416" s="80"/>
      <c r="H416" s="80"/>
      <c r="I416" s="80">
        <v>2200</v>
      </c>
      <c r="J416" s="80"/>
      <c r="K416" s="80"/>
      <c r="L416" s="80"/>
      <c r="M416" s="271"/>
    </row>
    <row r="417" spans="1:13" ht="120" customHeight="1">
      <c r="A417" s="273"/>
      <c r="B417" s="275"/>
      <c r="C417" s="271"/>
      <c r="D417" s="80">
        <v>2014</v>
      </c>
      <c r="E417" s="80">
        <f t="shared" si="106"/>
        <v>3660</v>
      </c>
      <c r="F417" s="80">
        <f t="shared" si="107"/>
        <v>0</v>
      </c>
      <c r="G417" s="80">
        <v>1220</v>
      </c>
      <c r="H417" s="80"/>
      <c r="I417" s="80">
        <v>1710</v>
      </c>
      <c r="J417" s="80"/>
      <c r="K417" s="80">
        <v>730</v>
      </c>
      <c r="L417" s="80"/>
      <c r="M417" s="271"/>
    </row>
    <row r="418" spans="1:13" ht="20.25">
      <c r="A418" s="276" t="s">
        <v>492</v>
      </c>
      <c r="B418" s="274" t="s">
        <v>564</v>
      </c>
      <c r="C418" s="271" t="s">
        <v>537</v>
      </c>
      <c r="D418" s="80" t="s">
        <v>538</v>
      </c>
      <c r="E418" s="80">
        <f t="shared" si="106"/>
        <v>480</v>
      </c>
      <c r="F418" s="80">
        <f t="shared" si="107"/>
        <v>0</v>
      </c>
      <c r="G418" s="80">
        <f>SUM(G419:G420)</f>
        <v>100</v>
      </c>
      <c r="H418" s="80">
        <f>SUM(H419:H420)</f>
        <v>0</v>
      </c>
      <c r="I418" s="80">
        <f>SUM(I419:I420)</f>
        <v>320</v>
      </c>
      <c r="J418" s="80">
        <f>SUM(J419:J420)</f>
        <v>0</v>
      </c>
      <c r="K418" s="80">
        <f>SUM(K419:K420)</f>
        <v>60</v>
      </c>
      <c r="L418" s="80"/>
      <c r="M418" s="271"/>
    </row>
    <row r="419" spans="1:13" ht="20.25">
      <c r="A419" s="276"/>
      <c r="B419" s="275"/>
      <c r="C419" s="271"/>
      <c r="D419" s="80">
        <v>2013</v>
      </c>
      <c r="E419" s="80">
        <f t="shared" si="106"/>
        <v>180</v>
      </c>
      <c r="F419" s="80">
        <f t="shared" si="107"/>
        <v>0</v>
      </c>
      <c r="G419" s="80"/>
      <c r="H419" s="80"/>
      <c r="I419" s="80">
        <v>180</v>
      </c>
      <c r="J419" s="80"/>
      <c r="K419" s="80"/>
      <c r="L419" s="80"/>
      <c r="M419" s="271"/>
    </row>
    <row r="420" spans="1:13" ht="70.5" customHeight="1">
      <c r="A420" s="276"/>
      <c r="B420" s="275"/>
      <c r="C420" s="271"/>
      <c r="D420" s="80">
        <v>2014</v>
      </c>
      <c r="E420" s="80">
        <f t="shared" si="106"/>
        <v>300</v>
      </c>
      <c r="F420" s="80">
        <f t="shared" si="107"/>
        <v>0</v>
      </c>
      <c r="G420" s="80">
        <v>100</v>
      </c>
      <c r="H420" s="80"/>
      <c r="I420" s="80">
        <v>140</v>
      </c>
      <c r="J420" s="80"/>
      <c r="K420" s="80">
        <v>60</v>
      </c>
      <c r="L420" s="80"/>
      <c r="M420" s="271"/>
    </row>
    <row r="421" spans="1:13" ht="20.25">
      <c r="A421" s="272" t="s">
        <v>494</v>
      </c>
      <c r="B421" s="274" t="s">
        <v>563</v>
      </c>
      <c r="C421" s="271" t="s">
        <v>537</v>
      </c>
      <c r="D421" s="80" t="s">
        <v>538</v>
      </c>
      <c r="E421" s="80">
        <f t="shared" si="106"/>
        <v>335</v>
      </c>
      <c r="F421" s="80">
        <f t="shared" si="107"/>
        <v>0</v>
      </c>
      <c r="G421" s="80">
        <f>SUM(G422:G423)</f>
        <v>65</v>
      </c>
      <c r="H421" s="80">
        <f>SUM(H422:H423)</f>
        <v>0</v>
      </c>
      <c r="I421" s="80">
        <f>SUM(I422:I423)</f>
        <v>230</v>
      </c>
      <c r="J421" s="80">
        <f>SUM(J422:J423)</f>
        <v>0</v>
      </c>
      <c r="K421" s="80">
        <f>SUM(K422:K423)</f>
        <v>40</v>
      </c>
      <c r="L421" s="80"/>
      <c r="M421" s="271"/>
    </row>
    <row r="422" spans="1:13" ht="20.25">
      <c r="A422" s="273"/>
      <c r="B422" s="275"/>
      <c r="C422" s="271"/>
      <c r="D422" s="80">
        <v>2013</v>
      </c>
      <c r="E422" s="80">
        <f t="shared" si="106"/>
        <v>145</v>
      </c>
      <c r="F422" s="80">
        <f t="shared" si="107"/>
        <v>0</v>
      </c>
      <c r="G422" s="80"/>
      <c r="H422" s="80"/>
      <c r="I422" s="80">
        <v>145</v>
      </c>
      <c r="J422" s="80"/>
      <c r="K422" s="80"/>
      <c r="L422" s="80"/>
      <c r="M422" s="271"/>
    </row>
    <row r="423" spans="1:13" ht="62.25" customHeight="1">
      <c r="A423" s="273"/>
      <c r="B423" s="275"/>
      <c r="C423" s="271"/>
      <c r="D423" s="80">
        <v>2014</v>
      </c>
      <c r="E423" s="80">
        <f t="shared" si="106"/>
        <v>190</v>
      </c>
      <c r="F423" s="80">
        <f t="shared" si="107"/>
        <v>0</v>
      </c>
      <c r="G423" s="80">
        <v>65</v>
      </c>
      <c r="H423" s="80"/>
      <c r="I423" s="80">
        <v>85</v>
      </c>
      <c r="J423" s="80"/>
      <c r="K423" s="80">
        <v>40</v>
      </c>
      <c r="L423" s="80"/>
      <c r="M423" s="271"/>
    </row>
    <row r="424" spans="1:13" ht="20.25">
      <c r="A424" s="272" t="s">
        <v>496</v>
      </c>
      <c r="B424" s="274" t="s">
        <v>562</v>
      </c>
      <c r="C424" s="271" t="s">
        <v>537</v>
      </c>
      <c r="D424" s="80" t="s">
        <v>538</v>
      </c>
      <c r="E424" s="80">
        <f t="shared" si="106"/>
        <v>280</v>
      </c>
      <c r="F424" s="80">
        <f t="shared" si="107"/>
        <v>0</v>
      </c>
      <c r="G424" s="80">
        <f>SUM(G425:G426)</f>
        <v>0</v>
      </c>
      <c r="H424" s="80">
        <f>SUM(H425:H426)</f>
        <v>0</v>
      </c>
      <c r="I424" s="80">
        <f>SUM(I425:I426)</f>
        <v>280</v>
      </c>
      <c r="J424" s="80">
        <f>SUM(J425:J426)</f>
        <v>0</v>
      </c>
      <c r="K424" s="80">
        <f>SUM(K425:K426)</f>
        <v>0</v>
      </c>
      <c r="L424" s="80"/>
      <c r="M424" s="271"/>
    </row>
    <row r="425" spans="1:13" ht="20.25">
      <c r="A425" s="273"/>
      <c r="B425" s="275"/>
      <c r="C425" s="271"/>
      <c r="D425" s="80">
        <v>2013</v>
      </c>
      <c r="E425" s="80">
        <f t="shared" si="106"/>
        <v>0</v>
      </c>
      <c r="F425" s="80">
        <f t="shared" si="107"/>
        <v>0</v>
      </c>
      <c r="G425" s="80"/>
      <c r="H425" s="80"/>
      <c r="I425" s="80"/>
      <c r="J425" s="80"/>
      <c r="K425" s="80"/>
      <c r="L425" s="80"/>
      <c r="M425" s="271"/>
    </row>
    <row r="426" spans="1:13" ht="69" customHeight="1">
      <c r="A426" s="273"/>
      <c r="B426" s="275"/>
      <c r="C426" s="271"/>
      <c r="D426" s="80">
        <v>2014</v>
      </c>
      <c r="E426" s="80">
        <f t="shared" si="106"/>
        <v>280</v>
      </c>
      <c r="F426" s="80">
        <f t="shared" si="107"/>
        <v>0</v>
      </c>
      <c r="G426" s="80"/>
      <c r="H426" s="80"/>
      <c r="I426" s="80">
        <v>280</v>
      </c>
      <c r="J426" s="80"/>
      <c r="K426" s="80"/>
      <c r="L426" s="80"/>
      <c r="M426" s="271"/>
    </row>
    <row r="427" spans="1:13" ht="20.25">
      <c r="A427" s="276" t="s">
        <v>498</v>
      </c>
      <c r="B427" s="274" t="s">
        <v>561</v>
      </c>
      <c r="C427" s="271" t="s">
        <v>537</v>
      </c>
      <c r="D427" s="80" t="s">
        <v>538</v>
      </c>
      <c r="E427" s="80">
        <f t="shared" si="106"/>
        <v>225</v>
      </c>
      <c r="F427" s="80">
        <f t="shared" si="107"/>
        <v>0</v>
      </c>
      <c r="G427" s="80">
        <f>SUM(G428:G429)</f>
        <v>0</v>
      </c>
      <c r="H427" s="80">
        <f>SUM(H428:H429)</f>
        <v>0</v>
      </c>
      <c r="I427" s="80">
        <f>SUM(I428:I429)</f>
        <v>225</v>
      </c>
      <c r="J427" s="80">
        <f>SUM(J428:J429)</f>
        <v>0</v>
      </c>
      <c r="K427" s="80">
        <f>SUM(K428:K429)</f>
        <v>0</v>
      </c>
      <c r="L427" s="80"/>
      <c r="M427" s="271"/>
    </row>
    <row r="428" spans="1:13" ht="20.25">
      <c r="A428" s="276"/>
      <c r="B428" s="275"/>
      <c r="C428" s="271"/>
      <c r="D428" s="80">
        <v>2013</v>
      </c>
      <c r="E428" s="80">
        <f t="shared" si="106"/>
        <v>0</v>
      </c>
      <c r="F428" s="80">
        <f t="shared" si="107"/>
        <v>0</v>
      </c>
      <c r="G428" s="80"/>
      <c r="H428" s="80"/>
      <c r="I428" s="80"/>
      <c r="J428" s="80"/>
      <c r="K428" s="80"/>
      <c r="L428" s="80"/>
      <c r="M428" s="271"/>
    </row>
    <row r="429" spans="1:13" ht="89.25" customHeight="1">
      <c r="A429" s="276"/>
      <c r="B429" s="275"/>
      <c r="C429" s="271"/>
      <c r="D429" s="80">
        <v>2014</v>
      </c>
      <c r="E429" s="80">
        <f t="shared" si="106"/>
        <v>225</v>
      </c>
      <c r="F429" s="80">
        <f t="shared" si="107"/>
        <v>0</v>
      </c>
      <c r="G429" s="80"/>
      <c r="H429" s="80"/>
      <c r="I429" s="80">
        <v>225</v>
      </c>
      <c r="J429" s="80"/>
      <c r="K429" s="80"/>
      <c r="L429" s="80"/>
      <c r="M429" s="271"/>
    </row>
    <row r="430" spans="1:13" ht="20.25">
      <c r="A430" s="272" t="s">
        <v>560</v>
      </c>
      <c r="B430" s="274" t="s">
        <v>559</v>
      </c>
      <c r="C430" s="271" t="s">
        <v>537</v>
      </c>
      <c r="D430" s="80" t="s">
        <v>538</v>
      </c>
      <c r="E430" s="80">
        <f t="shared" si="106"/>
        <v>1040</v>
      </c>
      <c r="F430" s="80">
        <f t="shared" si="107"/>
        <v>0</v>
      </c>
      <c r="G430" s="80">
        <f>SUM(G431:G432)</f>
        <v>0</v>
      </c>
      <c r="H430" s="80">
        <f>SUM(H431:H432)</f>
        <v>0</v>
      </c>
      <c r="I430" s="80">
        <f>SUM(I431:I432)</f>
        <v>1040</v>
      </c>
      <c r="J430" s="80">
        <f>SUM(J431:J432)</f>
        <v>0</v>
      </c>
      <c r="K430" s="80">
        <f>SUM(K431:K432)</f>
        <v>0</v>
      </c>
      <c r="L430" s="80"/>
      <c r="M430" s="271"/>
    </row>
    <row r="431" spans="1:13" ht="20.25">
      <c r="A431" s="273"/>
      <c r="B431" s="275"/>
      <c r="C431" s="271"/>
      <c r="D431" s="80">
        <v>2013</v>
      </c>
      <c r="E431" s="80">
        <f t="shared" si="106"/>
        <v>0</v>
      </c>
      <c r="F431" s="80">
        <f t="shared" si="107"/>
        <v>0</v>
      </c>
      <c r="G431" s="80"/>
      <c r="H431" s="80"/>
      <c r="I431" s="80"/>
      <c r="J431" s="80"/>
      <c r="K431" s="80"/>
      <c r="L431" s="80"/>
      <c r="M431" s="271"/>
    </row>
    <row r="432" spans="1:13" ht="113.25" customHeight="1">
      <c r="A432" s="273"/>
      <c r="B432" s="275"/>
      <c r="C432" s="271"/>
      <c r="D432" s="80">
        <v>2014</v>
      </c>
      <c r="E432" s="80">
        <f t="shared" si="106"/>
        <v>1040</v>
      </c>
      <c r="F432" s="80">
        <f t="shared" si="107"/>
        <v>0</v>
      </c>
      <c r="G432" s="80"/>
      <c r="H432" s="80"/>
      <c r="I432" s="80">
        <v>1040</v>
      </c>
      <c r="J432" s="80"/>
      <c r="K432" s="80"/>
      <c r="L432" s="80"/>
      <c r="M432" s="271"/>
    </row>
    <row r="433" spans="1:13" ht="20.25">
      <c r="A433" s="276" t="s">
        <v>558</v>
      </c>
      <c r="B433" s="504" t="s">
        <v>557</v>
      </c>
      <c r="C433" s="271" t="s">
        <v>537</v>
      </c>
      <c r="D433" s="80" t="s">
        <v>538</v>
      </c>
      <c r="E433" s="80">
        <f t="shared" si="106"/>
        <v>800</v>
      </c>
      <c r="F433" s="80">
        <f t="shared" si="107"/>
        <v>382.4</v>
      </c>
      <c r="G433" s="80">
        <f>SUM(G434:G435)</f>
        <v>400</v>
      </c>
      <c r="H433" s="80">
        <f>SUM(H434:H435)</f>
        <v>0</v>
      </c>
      <c r="I433" s="80">
        <f>SUM(I434:I435)</f>
        <v>400</v>
      </c>
      <c r="J433" s="80">
        <f>SUM(J434:J435)</f>
        <v>382.4</v>
      </c>
      <c r="K433" s="80"/>
      <c r="L433" s="80"/>
      <c r="M433" s="271"/>
    </row>
    <row r="434" spans="1:13" ht="20.25">
      <c r="A434" s="276"/>
      <c r="B434" s="504"/>
      <c r="C434" s="271"/>
      <c r="D434" s="80">
        <v>2013</v>
      </c>
      <c r="E434" s="80">
        <f t="shared" si="106"/>
        <v>0</v>
      </c>
      <c r="F434" s="80">
        <f t="shared" si="107"/>
        <v>0</v>
      </c>
      <c r="G434" s="80"/>
      <c r="H434" s="80"/>
      <c r="I434" s="80"/>
      <c r="J434" s="80"/>
      <c r="K434" s="80"/>
      <c r="L434" s="80"/>
      <c r="M434" s="271"/>
    </row>
    <row r="435" spans="1:13" ht="82.5" customHeight="1">
      <c r="A435" s="276"/>
      <c r="B435" s="504"/>
      <c r="C435" s="271"/>
      <c r="D435" s="80">
        <v>2014</v>
      </c>
      <c r="E435" s="80">
        <f t="shared" si="106"/>
        <v>800</v>
      </c>
      <c r="F435" s="80">
        <f t="shared" si="107"/>
        <v>382.4</v>
      </c>
      <c r="G435" s="80">
        <v>400</v>
      </c>
      <c r="H435" s="80"/>
      <c r="I435" s="80">
        <v>400</v>
      </c>
      <c r="J435" s="80">
        <v>382.4</v>
      </c>
      <c r="K435" s="80"/>
      <c r="L435" s="80"/>
      <c r="M435" s="271"/>
    </row>
    <row r="436" spans="1:13" ht="57.75" customHeight="1">
      <c r="A436" s="307" t="s">
        <v>721</v>
      </c>
      <c r="B436" s="505" t="s">
        <v>720</v>
      </c>
      <c r="C436" s="293" t="s">
        <v>678</v>
      </c>
      <c r="D436" s="85" t="s">
        <v>19</v>
      </c>
      <c r="E436" s="96">
        <f aca="true" t="shared" si="109" ref="E436:F438">SUM(G436+I436+K436)</f>
        <v>300</v>
      </c>
      <c r="F436" s="96">
        <f t="shared" si="109"/>
        <v>8</v>
      </c>
      <c r="G436" s="96">
        <f aca="true" t="shared" si="110" ref="G436:L436">SUM(G437:G438)</f>
        <v>0</v>
      </c>
      <c r="H436" s="96">
        <f t="shared" si="110"/>
        <v>0</v>
      </c>
      <c r="I436" s="96">
        <f t="shared" si="110"/>
        <v>212</v>
      </c>
      <c r="J436" s="96">
        <f t="shared" si="110"/>
        <v>0</v>
      </c>
      <c r="K436" s="96">
        <f t="shared" si="110"/>
        <v>88</v>
      </c>
      <c r="L436" s="96">
        <f t="shared" si="110"/>
        <v>8</v>
      </c>
      <c r="M436" s="308" t="s">
        <v>719</v>
      </c>
    </row>
    <row r="437" spans="1:13" ht="47.25" customHeight="1">
      <c r="A437" s="481"/>
      <c r="B437" s="506"/>
      <c r="C437" s="293"/>
      <c r="D437" s="94" t="s">
        <v>15</v>
      </c>
      <c r="E437" s="96">
        <f t="shared" si="109"/>
        <v>100</v>
      </c>
      <c r="F437" s="96">
        <f t="shared" si="109"/>
        <v>8</v>
      </c>
      <c r="G437" s="96"/>
      <c r="H437" s="96"/>
      <c r="I437" s="93">
        <v>12</v>
      </c>
      <c r="J437" s="96">
        <v>0</v>
      </c>
      <c r="K437" s="96">
        <v>88</v>
      </c>
      <c r="L437" s="96">
        <v>8</v>
      </c>
      <c r="M437" s="318"/>
    </row>
    <row r="438" spans="1:13" ht="31.5" customHeight="1">
      <c r="A438" s="481"/>
      <c r="B438" s="507"/>
      <c r="C438" s="293"/>
      <c r="D438" s="94" t="s">
        <v>12</v>
      </c>
      <c r="E438" s="96">
        <f t="shared" si="109"/>
        <v>200</v>
      </c>
      <c r="F438" s="96">
        <f t="shared" si="109"/>
        <v>0</v>
      </c>
      <c r="G438" s="96"/>
      <c r="H438" s="96"/>
      <c r="I438" s="93">
        <v>200</v>
      </c>
      <c r="J438" s="96"/>
      <c r="K438" s="96"/>
      <c r="L438" s="96"/>
      <c r="M438" s="318"/>
    </row>
    <row r="439" spans="1:13" ht="42.75" customHeight="1">
      <c r="A439" s="276" t="s">
        <v>373</v>
      </c>
      <c r="B439" s="276" t="s">
        <v>875</v>
      </c>
      <c r="C439" s="283" t="s">
        <v>876</v>
      </c>
      <c r="D439" s="85" t="s">
        <v>19</v>
      </c>
      <c r="E439" s="93">
        <f>G439+I439+K439</f>
        <v>0</v>
      </c>
      <c r="F439" s="93">
        <f>H439+J439+L439</f>
        <v>944.4</v>
      </c>
      <c r="G439" s="93">
        <f>G440+G441</f>
        <v>0</v>
      </c>
      <c r="H439" s="93">
        <f aca="true" t="shared" si="111" ref="H439:L439">H440+H441</f>
        <v>628.5</v>
      </c>
      <c r="I439" s="93">
        <f t="shared" si="111"/>
        <v>0</v>
      </c>
      <c r="J439" s="93">
        <f t="shared" si="111"/>
        <v>315.9</v>
      </c>
      <c r="K439" s="93">
        <f t="shared" si="111"/>
        <v>0</v>
      </c>
      <c r="L439" s="93">
        <f t="shared" si="111"/>
        <v>0</v>
      </c>
      <c r="M439" s="150"/>
    </row>
    <row r="440" spans="1:13" ht="42.75" customHeight="1">
      <c r="A440" s="276"/>
      <c r="B440" s="276"/>
      <c r="C440" s="283"/>
      <c r="D440" s="94" t="s">
        <v>15</v>
      </c>
      <c r="E440" s="93"/>
      <c r="F440" s="93"/>
      <c r="G440" s="93"/>
      <c r="H440" s="93"/>
      <c r="I440" s="93"/>
      <c r="J440" s="93"/>
      <c r="K440" s="93"/>
      <c r="L440" s="93"/>
      <c r="M440" s="150"/>
    </row>
    <row r="441" spans="1:13" ht="62.25" customHeight="1">
      <c r="A441" s="276"/>
      <c r="B441" s="276"/>
      <c r="C441" s="283"/>
      <c r="D441" s="94" t="s">
        <v>12</v>
      </c>
      <c r="E441" s="93"/>
      <c r="F441" s="93">
        <v>944.4</v>
      </c>
      <c r="G441" s="93"/>
      <c r="H441" s="93">
        <v>628.5</v>
      </c>
      <c r="I441" s="93"/>
      <c r="J441" s="93">
        <v>315.9</v>
      </c>
      <c r="K441" s="93"/>
      <c r="L441" s="93"/>
      <c r="M441" s="150"/>
    </row>
    <row r="442" spans="1:13" ht="42.75" customHeight="1">
      <c r="A442" s="151"/>
      <c r="B442" s="271" t="s">
        <v>746</v>
      </c>
      <c r="C442" s="283" t="s">
        <v>741</v>
      </c>
      <c r="D442" s="85" t="s">
        <v>19</v>
      </c>
      <c r="E442" s="93">
        <v>2103.44</v>
      </c>
      <c r="F442" s="93">
        <v>383.752</v>
      </c>
      <c r="G442" s="93">
        <v>1893.096</v>
      </c>
      <c r="H442" s="93">
        <v>0</v>
      </c>
      <c r="I442" s="93">
        <v>210.344</v>
      </c>
      <c r="J442" s="93">
        <v>383.752</v>
      </c>
      <c r="K442" s="93">
        <v>0</v>
      </c>
      <c r="L442" s="93">
        <v>0</v>
      </c>
      <c r="M442" s="271" t="s">
        <v>745</v>
      </c>
    </row>
    <row r="443" spans="1:13" ht="42.75" customHeight="1">
      <c r="A443" s="151"/>
      <c r="B443" s="271"/>
      <c r="C443" s="283"/>
      <c r="D443" s="94" t="s">
        <v>15</v>
      </c>
      <c r="E443" s="93">
        <v>653.44</v>
      </c>
      <c r="F443" s="93">
        <v>0</v>
      </c>
      <c r="G443" s="93">
        <v>588.096</v>
      </c>
      <c r="H443" s="93">
        <v>0</v>
      </c>
      <c r="I443" s="93">
        <v>65.344</v>
      </c>
      <c r="J443" s="93">
        <v>0</v>
      </c>
      <c r="K443" s="93">
        <v>0</v>
      </c>
      <c r="L443" s="93">
        <v>0</v>
      </c>
      <c r="M443" s="271"/>
    </row>
    <row r="444" spans="1:13" ht="42.75" customHeight="1">
      <c r="A444" s="151"/>
      <c r="B444" s="271"/>
      <c r="C444" s="283"/>
      <c r="D444" s="94" t="s">
        <v>12</v>
      </c>
      <c r="E444" s="93">
        <v>1450</v>
      </c>
      <c r="F444" s="93">
        <v>383.752</v>
      </c>
      <c r="G444" s="93">
        <v>1305</v>
      </c>
      <c r="H444" s="93">
        <v>0</v>
      </c>
      <c r="I444" s="93">
        <v>145</v>
      </c>
      <c r="J444" s="93">
        <v>383.752</v>
      </c>
      <c r="K444" s="93">
        <v>0</v>
      </c>
      <c r="L444" s="93">
        <v>0</v>
      </c>
      <c r="M444" s="271"/>
    </row>
    <row r="445" spans="1:13" ht="42.75" customHeight="1">
      <c r="A445" s="363" t="s">
        <v>373</v>
      </c>
      <c r="B445" s="259" t="s">
        <v>903</v>
      </c>
      <c r="C445" s="360"/>
      <c r="D445" s="118" t="s">
        <v>19</v>
      </c>
      <c r="E445" s="80">
        <f aca="true" t="shared" si="112" ref="E445:E462">G445+I445+K445</f>
        <v>25374</v>
      </c>
      <c r="F445" s="80">
        <f aca="true" t="shared" si="113" ref="F445:F462">H445+J445+L445</f>
        <v>0</v>
      </c>
      <c r="G445" s="82">
        <f aca="true" t="shared" si="114" ref="G445:L445">G446+G447</f>
        <v>19664</v>
      </c>
      <c r="H445" s="82">
        <f t="shared" si="114"/>
        <v>0</v>
      </c>
      <c r="I445" s="82">
        <f t="shared" si="114"/>
        <v>5710</v>
      </c>
      <c r="J445" s="82">
        <f t="shared" si="114"/>
        <v>0</v>
      </c>
      <c r="K445" s="82">
        <f t="shared" si="114"/>
        <v>0</v>
      </c>
      <c r="L445" s="82">
        <f t="shared" si="114"/>
        <v>0</v>
      </c>
      <c r="M445" s="259"/>
    </row>
    <row r="446" spans="1:13" ht="42.75" customHeight="1">
      <c r="A446" s="363"/>
      <c r="B446" s="259"/>
      <c r="C446" s="360"/>
      <c r="D446" s="118" t="s">
        <v>15</v>
      </c>
      <c r="E446" s="80">
        <f t="shared" si="112"/>
        <v>11540</v>
      </c>
      <c r="F446" s="80">
        <f t="shared" si="113"/>
        <v>0</v>
      </c>
      <c r="G446" s="82">
        <f aca="true" t="shared" si="115" ref="G446:L447">G449+G452+G455+G458+G461</f>
        <v>6800</v>
      </c>
      <c r="H446" s="82">
        <f t="shared" si="115"/>
        <v>0</v>
      </c>
      <c r="I446" s="82">
        <f t="shared" si="115"/>
        <v>4740</v>
      </c>
      <c r="J446" s="82">
        <f t="shared" si="115"/>
        <v>0</v>
      </c>
      <c r="K446" s="82">
        <f t="shared" si="115"/>
        <v>0</v>
      </c>
      <c r="L446" s="82">
        <f t="shared" si="115"/>
        <v>0</v>
      </c>
      <c r="M446" s="259"/>
    </row>
    <row r="447" spans="1:13" ht="42.75" customHeight="1">
      <c r="A447" s="363"/>
      <c r="B447" s="259"/>
      <c r="C447" s="360"/>
      <c r="D447" s="118" t="s">
        <v>12</v>
      </c>
      <c r="E447" s="80">
        <f t="shared" si="112"/>
        <v>13834</v>
      </c>
      <c r="F447" s="80">
        <f t="shared" si="113"/>
        <v>0</v>
      </c>
      <c r="G447" s="82">
        <f t="shared" si="115"/>
        <v>12864</v>
      </c>
      <c r="H447" s="82">
        <f t="shared" si="115"/>
        <v>0</v>
      </c>
      <c r="I447" s="82">
        <f t="shared" si="115"/>
        <v>970</v>
      </c>
      <c r="J447" s="82">
        <f t="shared" si="115"/>
        <v>0</v>
      </c>
      <c r="K447" s="82">
        <f t="shared" si="115"/>
        <v>0</v>
      </c>
      <c r="L447" s="82">
        <f t="shared" si="115"/>
        <v>0</v>
      </c>
      <c r="M447" s="259"/>
    </row>
    <row r="448" spans="1:13" ht="42.75" customHeight="1">
      <c r="A448" s="276" t="s">
        <v>373</v>
      </c>
      <c r="B448" s="271" t="s">
        <v>902</v>
      </c>
      <c r="C448" s="283" t="s">
        <v>688</v>
      </c>
      <c r="D448" s="118" t="s">
        <v>19</v>
      </c>
      <c r="E448" s="80">
        <f t="shared" si="112"/>
        <v>3720</v>
      </c>
      <c r="F448" s="80">
        <f t="shared" si="113"/>
        <v>0</v>
      </c>
      <c r="G448" s="80">
        <f aca="true" t="shared" si="116" ref="G448:L448">G449+G450</f>
        <v>2700</v>
      </c>
      <c r="H448" s="80">
        <f t="shared" si="116"/>
        <v>0</v>
      </c>
      <c r="I448" s="80">
        <f t="shared" si="116"/>
        <v>1020</v>
      </c>
      <c r="J448" s="80">
        <f t="shared" si="116"/>
        <v>0</v>
      </c>
      <c r="K448" s="80">
        <f t="shared" si="116"/>
        <v>0</v>
      </c>
      <c r="L448" s="80">
        <f t="shared" si="116"/>
        <v>0</v>
      </c>
      <c r="M448" s="271"/>
    </row>
    <row r="449" spans="1:13" ht="42.75" customHeight="1">
      <c r="A449" s="276"/>
      <c r="B449" s="271"/>
      <c r="C449" s="283"/>
      <c r="D449" s="91" t="s">
        <v>15</v>
      </c>
      <c r="E449" s="80">
        <f t="shared" si="112"/>
        <v>3720</v>
      </c>
      <c r="F449" s="80">
        <f t="shared" si="113"/>
        <v>0</v>
      </c>
      <c r="G449" s="80">
        <v>2700</v>
      </c>
      <c r="H449" s="80"/>
      <c r="I449" s="80">
        <v>1020</v>
      </c>
      <c r="J449" s="80"/>
      <c r="K449" s="80"/>
      <c r="L449" s="80"/>
      <c r="M449" s="271"/>
    </row>
    <row r="450" spans="1:13" ht="93.75" customHeight="1">
      <c r="A450" s="276"/>
      <c r="B450" s="271"/>
      <c r="C450" s="283"/>
      <c r="D450" s="91" t="s">
        <v>12</v>
      </c>
      <c r="E450" s="80">
        <f t="shared" si="112"/>
        <v>0</v>
      </c>
      <c r="F450" s="80">
        <f t="shared" si="113"/>
        <v>0</v>
      </c>
      <c r="G450" s="80"/>
      <c r="H450" s="80"/>
      <c r="I450" s="80"/>
      <c r="J450" s="80"/>
      <c r="K450" s="80"/>
      <c r="L450" s="80"/>
      <c r="M450" s="271"/>
    </row>
    <row r="451" spans="1:13" ht="50.25" customHeight="1">
      <c r="A451" s="276" t="s">
        <v>373</v>
      </c>
      <c r="B451" s="271" t="s">
        <v>901</v>
      </c>
      <c r="C451" s="283" t="s">
        <v>537</v>
      </c>
      <c r="D451" s="118" t="s">
        <v>19</v>
      </c>
      <c r="E451" s="80">
        <f t="shared" si="112"/>
        <v>4200</v>
      </c>
      <c r="F451" s="80">
        <f t="shared" si="113"/>
        <v>0</v>
      </c>
      <c r="G451" s="80">
        <f aca="true" t="shared" si="117" ref="G451:L451">G452+G453</f>
        <v>3300</v>
      </c>
      <c r="H451" s="80">
        <f t="shared" si="117"/>
        <v>0</v>
      </c>
      <c r="I451" s="80">
        <f t="shared" si="117"/>
        <v>900</v>
      </c>
      <c r="J451" s="80">
        <f t="shared" si="117"/>
        <v>0</v>
      </c>
      <c r="K451" s="80">
        <f t="shared" si="117"/>
        <v>0</v>
      </c>
      <c r="L451" s="80">
        <f t="shared" si="117"/>
        <v>0</v>
      </c>
      <c r="M451" s="271" t="s">
        <v>904</v>
      </c>
    </row>
    <row r="452" spans="1:13" ht="42.75" customHeight="1">
      <c r="A452" s="276"/>
      <c r="B452" s="271"/>
      <c r="C452" s="283"/>
      <c r="D452" s="91" t="s">
        <v>15</v>
      </c>
      <c r="E452" s="80">
        <f t="shared" si="112"/>
        <v>900</v>
      </c>
      <c r="F452" s="80">
        <f t="shared" si="113"/>
        <v>0</v>
      </c>
      <c r="G452" s="80"/>
      <c r="H452" s="80"/>
      <c r="I452" s="80">
        <v>900</v>
      </c>
      <c r="J452" s="80"/>
      <c r="K452" s="80"/>
      <c r="L452" s="80"/>
      <c r="M452" s="271"/>
    </row>
    <row r="453" spans="1:13" ht="42.75" customHeight="1">
      <c r="A453" s="276"/>
      <c r="B453" s="271"/>
      <c r="C453" s="283"/>
      <c r="D453" s="91" t="s">
        <v>12</v>
      </c>
      <c r="E453" s="80">
        <f t="shared" si="112"/>
        <v>3300</v>
      </c>
      <c r="F453" s="80">
        <f t="shared" si="113"/>
        <v>0</v>
      </c>
      <c r="G453" s="80">
        <v>3300</v>
      </c>
      <c r="H453" s="80"/>
      <c r="I453" s="80"/>
      <c r="J453" s="80"/>
      <c r="K453" s="80"/>
      <c r="L453" s="80"/>
      <c r="M453" s="271"/>
    </row>
    <row r="454" spans="1:13" ht="42.75" customHeight="1">
      <c r="A454" s="276" t="s">
        <v>373</v>
      </c>
      <c r="B454" s="271" t="s">
        <v>900</v>
      </c>
      <c r="C454" s="283" t="s">
        <v>669</v>
      </c>
      <c r="D454" s="118" t="s">
        <v>19</v>
      </c>
      <c r="E454" s="80">
        <f t="shared" si="112"/>
        <v>7214</v>
      </c>
      <c r="F454" s="80">
        <f t="shared" si="113"/>
        <v>0</v>
      </c>
      <c r="G454" s="80">
        <f aca="true" t="shared" si="118" ref="G454:L454">G455+G456</f>
        <v>6264</v>
      </c>
      <c r="H454" s="80">
        <f t="shared" si="118"/>
        <v>0</v>
      </c>
      <c r="I454" s="80">
        <f t="shared" si="118"/>
        <v>950</v>
      </c>
      <c r="J454" s="80">
        <f t="shared" si="118"/>
        <v>0</v>
      </c>
      <c r="K454" s="80">
        <f t="shared" si="118"/>
        <v>0</v>
      </c>
      <c r="L454" s="80">
        <f t="shared" si="118"/>
        <v>0</v>
      </c>
      <c r="M454" s="271" t="s">
        <v>904</v>
      </c>
    </row>
    <row r="455" spans="1:13" ht="42.75" customHeight="1">
      <c r="A455" s="276"/>
      <c r="B455" s="271"/>
      <c r="C455" s="283"/>
      <c r="D455" s="91" t="s">
        <v>15</v>
      </c>
      <c r="E455" s="80">
        <f t="shared" si="112"/>
        <v>950</v>
      </c>
      <c r="F455" s="80">
        <f t="shared" si="113"/>
        <v>0</v>
      </c>
      <c r="G455" s="80"/>
      <c r="H455" s="80"/>
      <c r="I455" s="80">
        <v>950</v>
      </c>
      <c r="J455" s="80"/>
      <c r="K455" s="80"/>
      <c r="L455" s="80"/>
      <c r="M455" s="271"/>
    </row>
    <row r="456" spans="1:13" ht="42.75" customHeight="1">
      <c r="A456" s="276"/>
      <c r="B456" s="271"/>
      <c r="C456" s="283"/>
      <c r="D456" s="91" t="s">
        <v>12</v>
      </c>
      <c r="E456" s="80">
        <f t="shared" si="112"/>
        <v>6264</v>
      </c>
      <c r="F456" s="80">
        <f t="shared" si="113"/>
        <v>0</v>
      </c>
      <c r="G456" s="80">
        <v>6264</v>
      </c>
      <c r="H456" s="80"/>
      <c r="I456" s="80"/>
      <c r="J456" s="80"/>
      <c r="K456" s="80"/>
      <c r="L456" s="80"/>
      <c r="M456" s="271"/>
    </row>
    <row r="457" spans="1:13" ht="42.75" customHeight="1">
      <c r="A457" s="276" t="s">
        <v>373</v>
      </c>
      <c r="B457" s="271" t="s">
        <v>899</v>
      </c>
      <c r="C457" s="283" t="s">
        <v>537</v>
      </c>
      <c r="D457" s="118" t="s">
        <v>19</v>
      </c>
      <c r="E457" s="80">
        <f t="shared" si="112"/>
        <v>4200</v>
      </c>
      <c r="F457" s="80">
        <f t="shared" si="113"/>
        <v>0</v>
      </c>
      <c r="G457" s="80">
        <f aca="true" t="shared" si="119" ref="G457:L457">G458+G459</f>
        <v>3300</v>
      </c>
      <c r="H457" s="80">
        <f t="shared" si="119"/>
        <v>0</v>
      </c>
      <c r="I457" s="80">
        <f t="shared" si="119"/>
        <v>900</v>
      </c>
      <c r="J457" s="80">
        <f t="shared" si="119"/>
        <v>0</v>
      </c>
      <c r="K457" s="80">
        <f t="shared" si="119"/>
        <v>0</v>
      </c>
      <c r="L457" s="80">
        <f t="shared" si="119"/>
        <v>0</v>
      </c>
      <c r="M457" s="271" t="s">
        <v>904</v>
      </c>
    </row>
    <row r="458" spans="1:13" ht="42.75" customHeight="1">
      <c r="A458" s="276"/>
      <c r="B458" s="271"/>
      <c r="C458" s="283"/>
      <c r="D458" s="91" t="s">
        <v>15</v>
      </c>
      <c r="E458" s="80">
        <f t="shared" si="112"/>
        <v>900</v>
      </c>
      <c r="F458" s="80">
        <f t="shared" si="113"/>
        <v>0</v>
      </c>
      <c r="G458" s="80"/>
      <c r="H458" s="80"/>
      <c r="I458" s="80">
        <v>900</v>
      </c>
      <c r="J458" s="80"/>
      <c r="K458" s="80"/>
      <c r="L458" s="80"/>
      <c r="M458" s="271"/>
    </row>
    <row r="459" spans="1:13" ht="42.75" customHeight="1">
      <c r="A459" s="276"/>
      <c r="B459" s="271"/>
      <c r="C459" s="283"/>
      <c r="D459" s="91" t="s">
        <v>12</v>
      </c>
      <c r="E459" s="80">
        <f t="shared" si="112"/>
        <v>3300</v>
      </c>
      <c r="F459" s="80">
        <f t="shared" si="113"/>
        <v>0</v>
      </c>
      <c r="G459" s="80">
        <v>3300</v>
      </c>
      <c r="H459" s="80"/>
      <c r="I459" s="80"/>
      <c r="J459" s="80"/>
      <c r="K459" s="80"/>
      <c r="L459" s="80"/>
      <c r="M459" s="271"/>
    </row>
    <row r="460" spans="1:13" ht="42.75" customHeight="1">
      <c r="A460" s="276" t="s">
        <v>373</v>
      </c>
      <c r="B460" s="271" t="s">
        <v>898</v>
      </c>
      <c r="C460" s="283" t="s">
        <v>666</v>
      </c>
      <c r="D460" s="118" t="s">
        <v>19</v>
      </c>
      <c r="E460" s="80">
        <f t="shared" si="112"/>
        <v>6040</v>
      </c>
      <c r="F460" s="80">
        <f t="shared" si="113"/>
        <v>0</v>
      </c>
      <c r="G460" s="80">
        <f aca="true" t="shared" si="120" ref="G460:L460">G461+G462</f>
        <v>4100</v>
      </c>
      <c r="H460" s="80">
        <f t="shared" si="120"/>
        <v>0</v>
      </c>
      <c r="I460" s="80">
        <f t="shared" si="120"/>
        <v>1940</v>
      </c>
      <c r="J460" s="80">
        <f t="shared" si="120"/>
        <v>0</v>
      </c>
      <c r="K460" s="80">
        <f t="shared" si="120"/>
        <v>0</v>
      </c>
      <c r="L460" s="80">
        <f t="shared" si="120"/>
        <v>0</v>
      </c>
      <c r="M460" s="271"/>
    </row>
    <row r="461" spans="1:13" ht="42.75" customHeight="1">
      <c r="A461" s="276"/>
      <c r="B461" s="271"/>
      <c r="C461" s="283"/>
      <c r="D461" s="91" t="s">
        <v>15</v>
      </c>
      <c r="E461" s="80">
        <f t="shared" si="112"/>
        <v>5070</v>
      </c>
      <c r="F461" s="80">
        <f t="shared" si="113"/>
        <v>0</v>
      </c>
      <c r="G461" s="80">
        <v>4100</v>
      </c>
      <c r="H461" s="80"/>
      <c r="I461" s="80">
        <v>970</v>
      </c>
      <c r="J461" s="80"/>
      <c r="K461" s="80"/>
      <c r="L461" s="80"/>
      <c r="M461" s="271"/>
    </row>
    <row r="462" spans="1:13" ht="42.75" customHeight="1">
      <c r="A462" s="276"/>
      <c r="B462" s="271"/>
      <c r="C462" s="283"/>
      <c r="D462" s="152" t="s">
        <v>12</v>
      </c>
      <c r="E462" s="153">
        <f t="shared" si="112"/>
        <v>970</v>
      </c>
      <c r="F462" s="153">
        <f t="shared" si="113"/>
        <v>0</v>
      </c>
      <c r="G462" s="153"/>
      <c r="H462" s="153"/>
      <c r="I462" s="153">
        <v>970</v>
      </c>
      <c r="J462" s="153"/>
      <c r="K462" s="153"/>
      <c r="L462" s="153"/>
      <c r="M462" s="271"/>
    </row>
    <row r="463" spans="1:13" ht="42.75" customHeight="1">
      <c r="A463" s="364" t="s">
        <v>927</v>
      </c>
      <c r="B463" s="366" t="s">
        <v>926</v>
      </c>
      <c r="C463" s="366" t="s">
        <v>923</v>
      </c>
      <c r="D463" s="154" t="s">
        <v>19</v>
      </c>
      <c r="E463" s="93">
        <v>3000</v>
      </c>
      <c r="F463" s="93">
        <v>230</v>
      </c>
      <c r="G463" s="93">
        <v>2400</v>
      </c>
      <c r="H463" s="93"/>
      <c r="I463" s="93">
        <v>600</v>
      </c>
      <c r="J463" s="155">
        <v>230</v>
      </c>
      <c r="K463" s="155"/>
      <c r="L463" s="155"/>
      <c r="M463" s="156"/>
    </row>
    <row r="464" spans="1:13" ht="42.75" customHeight="1">
      <c r="A464" s="364"/>
      <c r="B464" s="366"/>
      <c r="C464" s="366"/>
      <c r="D464" s="157" t="s">
        <v>15</v>
      </c>
      <c r="E464" s="93"/>
      <c r="F464" s="93"/>
      <c r="G464" s="93"/>
      <c r="H464" s="93"/>
      <c r="I464" s="93"/>
      <c r="J464" s="155">
        <v>230</v>
      </c>
      <c r="K464" s="155"/>
      <c r="L464" s="155"/>
      <c r="M464" s="156"/>
    </row>
    <row r="465" spans="1:13" ht="42.75" customHeight="1">
      <c r="A465" s="364"/>
      <c r="B465" s="366"/>
      <c r="C465" s="366"/>
      <c r="D465" s="157" t="s">
        <v>12</v>
      </c>
      <c r="E465" s="93">
        <f>SUM(F465:I465)</f>
        <v>3000</v>
      </c>
      <c r="F465" s="93"/>
      <c r="G465" s="93">
        <v>2400</v>
      </c>
      <c r="H465" s="93"/>
      <c r="I465" s="93">
        <v>600</v>
      </c>
      <c r="J465" s="155"/>
      <c r="K465" s="155"/>
      <c r="L465" s="155"/>
      <c r="M465" s="156"/>
    </row>
    <row r="466" spans="1:13" ht="42.75" customHeight="1">
      <c r="A466" s="364" t="s">
        <v>925</v>
      </c>
      <c r="B466" s="366" t="s">
        <v>924</v>
      </c>
      <c r="C466" s="366" t="s">
        <v>923</v>
      </c>
      <c r="D466" s="154" t="s">
        <v>19</v>
      </c>
      <c r="E466" s="93">
        <v>1500</v>
      </c>
      <c r="F466" s="93"/>
      <c r="G466" s="93"/>
      <c r="H466" s="93"/>
      <c r="I466" s="93">
        <v>1500</v>
      </c>
      <c r="J466" s="155"/>
      <c r="K466" s="155"/>
      <c r="L466" s="155"/>
      <c r="M466" s="156"/>
    </row>
    <row r="467" spans="1:13" ht="42.75" customHeight="1">
      <c r="A467" s="364"/>
      <c r="B467" s="366"/>
      <c r="C467" s="366"/>
      <c r="D467" s="157" t="s">
        <v>15</v>
      </c>
      <c r="E467" s="93"/>
      <c r="F467" s="93"/>
      <c r="G467" s="93"/>
      <c r="H467" s="93"/>
      <c r="I467" s="93"/>
      <c r="J467" s="155"/>
      <c r="K467" s="155"/>
      <c r="L467" s="155"/>
      <c r="M467" s="156"/>
    </row>
    <row r="468" spans="1:13" ht="42.75" customHeight="1">
      <c r="A468" s="364"/>
      <c r="B468" s="366"/>
      <c r="C468" s="366"/>
      <c r="D468" s="157" t="s">
        <v>12</v>
      </c>
      <c r="E468" s="93">
        <f>SUM(F468:I468)</f>
        <v>1500</v>
      </c>
      <c r="F468" s="93"/>
      <c r="G468" s="93"/>
      <c r="H468" s="93"/>
      <c r="I468" s="93">
        <v>1500</v>
      </c>
      <c r="J468" s="155"/>
      <c r="K468" s="155"/>
      <c r="L468" s="155"/>
      <c r="M468" s="156"/>
    </row>
    <row r="469" spans="1:13" ht="42.75" customHeight="1">
      <c r="A469" s="364"/>
      <c r="B469" s="385" t="s">
        <v>943</v>
      </c>
      <c r="C469" s="366" t="s">
        <v>666</v>
      </c>
      <c r="D469" s="154" t="s">
        <v>19</v>
      </c>
      <c r="E469" s="93">
        <v>3000</v>
      </c>
      <c r="F469" s="93">
        <v>0</v>
      </c>
      <c r="G469" s="93">
        <v>2500</v>
      </c>
      <c r="H469" s="93">
        <v>0</v>
      </c>
      <c r="I469" s="93">
        <v>500</v>
      </c>
      <c r="J469" s="155">
        <v>0</v>
      </c>
      <c r="K469" s="155">
        <v>0</v>
      </c>
      <c r="L469" s="155">
        <v>0</v>
      </c>
      <c r="M469" s="156"/>
    </row>
    <row r="470" spans="1:13" ht="23.25" customHeight="1">
      <c r="A470" s="364"/>
      <c r="B470" s="386"/>
      <c r="C470" s="366"/>
      <c r="D470" s="157" t="s">
        <v>15</v>
      </c>
      <c r="E470" s="93">
        <v>0</v>
      </c>
      <c r="F470" s="93">
        <v>0</v>
      </c>
      <c r="G470" s="93">
        <v>0</v>
      </c>
      <c r="H470" s="93">
        <v>0</v>
      </c>
      <c r="I470" s="93">
        <v>0</v>
      </c>
      <c r="J470" s="155">
        <v>0</v>
      </c>
      <c r="K470" s="155">
        <v>0</v>
      </c>
      <c r="L470" s="155">
        <v>0</v>
      </c>
      <c r="M470" s="156"/>
    </row>
    <row r="471" spans="1:13" ht="54" customHeight="1">
      <c r="A471" s="364"/>
      <c r="B471" s="387"/>
      <c r="C471" s="366"/>
      <c r="D471" s="157" t="s">
        <v>12</v>
      </c>
      <c r="E471" s="93">
        <v>3000</v>
      </c>
      <c r="F471" s="93">
        <v>0</v>
      </c>
      <c r="G471" s="93">
        <v>2500</v>
      </c>
      <c r="H471" s="93">
        <v>0</v>
      </c>
      <c r="I471" s="93">
        <v>500</v>
      </c>
      <c r="J471" s="155">
        <v>0</v>
      </c>
      <c r="K471" s="155">
        <v>0</v>
      </c>
      <c r="L471" s="155">
        <v>0</v>
      </c>
      <c r="M471" s="156"/>
    </row>
    <row r="472" spans="1:13" ht="42.75" customHeight="1">
      <c r="A472" s="364"/>
      <c r="B472" s="385" t="s">
        <v>944</v>
      </c>
      <c r="C472" s="366" t="s">
        <v>666</v>
      </c>
      <c r="D472" s="154" t="s">
        <v>19</v>
      </c>
      <c r="E472" s="93">
        <v>8827</v>
      </c>
      <c r="F472" s="93">
        <v>8525.6</v>
      </c>
      <c r="G472" s="93">
        <v>6348</v>
      </c>
      <c r="H472" s="93">
        <v>5423.6</v>
      </c>
      <c r="I472" s="93">
        <v>2479</v>
      </c>
      <c r="J472" s="155">
        <v>3102</v>
      </c>
      <c r="K472" s="155">
        <v>0</v>
      </c>
      <c r="L472" s="155">
        <v>0</v>
      </c>
      <c r="M472" s="156"/>
    </row>
    <row r="473" spans="1:13" ht="42.75" customHeight="1">
      <c r="A473" s="364"/>
      <c r="B473" s="386"/>
      <c r="C473" s="366"/>
      <c r="D473" s="157" t="s">
        <v>15</v>
      </c>
      <c r="E473" s="93">
        <v>0</v>
      </c>
      <c r="F473" s="93">
        <v>0</v>
      </c>
      <c r="G473" s="93">
        <v>0</v>
      </c>
      <c r="H473" s="93">
        <v>0</v>
      </c>
      <c r="I473" s="93">
        <v>0</v>
      </c>
      <c r="J473" s="155">
        <v>0</v>
      </c>
      <c r="K473" s="155">
        <v>0</v>
      </c>
      <c r="L473" s="155">
        <v>0</v>
      </c>
      <c r="M473" s="156"/>
    </row>
    <row r="474" spans="1:13" ht="42.75" customHeight="1">
      <c r="A474" s="364"/>
      <c r="B474" s="387"/>
      <c r="C474" s="366"/>
      <c r="D474" s="157" t="s">
        <v>12</v>
      </c>
      <c r="E474" s="93">
        <v>8827</v>
      </c>
      <c r="F474" s="93">
        <v>8525.6</v>
      </c>
      <c r="G474" s="93">
        <v>6348</v>
      </c>
      <c r="H474" s="93">
        <v>5423.6</v>
      </c>
      <c r="I474" s="93">
        <v>2479</v>
      </c>
      <c r="J474" s="155">
        <v>3102</v>
      </c>
      <c r="K474" s="155">
        <v>0</v>
      </c>
      <c r="L474" s="155">
        <v>0</v>
      </c>
      <c r="M474" s="156"/>
    </row>
    <row r="475" spans="1:13" ht="42.75" customHeight="1">
      <c r="A475" s="158"/>
      <c r="B475" s="388" t="s">
        <v>945</v>
      </c>
      <c r="C475" s="366" t="s">
        <v>666</v>
      </c>
      <c r="D475" s="154" t="s">
        <v>19</v>
      </c>
      <c r="E475" s="93">
        <v>4495</v>
      </c>
      <c r="F475" s="93">
        <v>0</v>
      </c>
      <c r="G475" s="93">
        <v>3120</v>
      </c>
      <c r="H475" s="93">
        <v>0</v>
      </c>
      <c r="I475" s="93">
        <v>1375</v>
      </c>
      <c r="J475" s="155">
        <v>0</v>
      </c>
      <c r="K475" s="155">
        <v>0</v>
      </c>
      <c r="L475" s="155">
        <v>0</v>
      </c>
      <c r="M475" s="156"/>
    </row>
    <row r="476" spans="1:13" ht="42.75" customHeight="1">
      <c r="A476" s="158"/>
      <c r="B476" s="389"/>
      <c r="C476" s="366"/>
      <c r="D476" s="157" t="s">
        <v>15</v>
      </c>
      <c r="E476" s="93">
        <v>0</v>
      </c>
      <c r="F476" s="93">
        <v>0</v>
      </c>
      <c r="G476" s="93">
        <v>0</v>
      </c>
      <c r="H476" s="93">
        <v>0</v>
      </c>
      <c r="I476" s="93">
        <v>0</v>
      </c>
      <c r="J476" s="93">
        <v>0</v>
      </c>
      <c r="K476" s="93">
        <v>0</v>
      </c>
      <c r="L476" s="93">
        <v>0</v>
      </c>
      <c r="M476" s="156"/>
    </row>
    <row r="477" spans="1:13" ht="42.75" customHeight="1">
      <c r="A477" s="159"/>
      <c r="B477" s="389"/>
      <c r="C477" s="367"/>
      <c r="D477" s="160" t="s">
        <v>12</v>
      </c>
      <c r="E477" s="93">
        <v>4495</v>
      </c>
      <c r="F477" s="93">
        <v>0</v>
      </c>
      <c r="G477" s="93">
        <v>3120</v>
      </c>
      <c r="H477" s="93">
        <v>0</v>
      </c>
      <c r="I477" s="93">
        <v>1375</v>
      </c>
      <c r="J477" s="161">
        <v>0</v>
      </c>
      <c r="K477" s="161">
        <v>0</v>
      </c>
      <c r="L477" s="161">
        <v>0</v>
      </c>
      <c r="M477" s="156"/>
    </row>
    <row r="478" spans="1:13" ht="42.75" customHeight="1">
      <c r="A478" s="240"/>
      <c r="B478" s="544" t="s">
        <v>1060</v>
      </c>
      <c r="C478" s="541" t="s">
        <v>1058</v>
      </c>
      <c r="D478" s="241" t="s">
        <v>19</v>
      </c>
      <c r="E478" s="242">
        <f>E479+E480</f>
        <v>7246</v>
      </c>
      <c r="F478" s="242"/>
      <c r="G478" s="242">
        <f>G479+G480</f>
        <v>4742</v>
      </c>
      <c r="H478" s="242">
        <f aca="true" t="shared" si="121" ref="H478:L478">H479+H480</f>
        <v>0</v>
      </c>
      <c r="I478" s="242">
        <f t="shared" si="121"/>
        <v>104</v>
      </c>
      <c r="J478" s="242">
        <f t="shared" si="121"/>
        <v>0</v>
      </c>
      <c r="K478" s="242">
        <f t="shared" si="121"/>
        <v>2400</v>
      </c>
      <c r="L478" s="242">
        <f t="shared" si="121"/>
        <v>0</v>
      </c>
      <c r="M478" s="243"/>
    </row>
    <row r="479" spans="1:13" ht="42.75" customHeight="1">
      <c r="A479" s="240"/>
      <c r="B479" s="545"/>
      <c r="C479" s="542"/>
      <c r="D479" s="244" t="s">
        <v>15</v>
      </c>
      <c r="E479" s="242"/>
      <c r="F479" s="242"/>
      <c r="G479" s="242"/>
      <c r="H479" s="242"/>
      <c r="I479" s="242"/>
      <c r="J479" s="245"/>
      <c r="K479" s="245"/>
      <c r="L479" s="245"/>
      <c r="M479" s="243"/>
    </row>
    <row r="480" spans="1:13" ht="87.75" customHeight="1">
      <c r="A480" s="240"/>
      <c r="B480" s="546"/>
      <c r="C480" s="543"/>
      <c r="D480" s="246" t="s">
        <v>12</v>
      </c>
      <c r="E480" s="242">
        <f>G480+I480+K480</f>
        <v>7246</v>
      </c>
      <c r="F480" s="242"/>
      <c r="G480" s="242">
        <v>4742</v>
      </c>
      <c r="H480" s="242"/>
      <c r="I480" s="242">
        <v>104</v>
      </c>
      <c r="J480" s="245"/>
      <c r="K480" s="245">
        <v>2400</v>
      </c>
      <c r="L480" s="245"/>
      <c r="M480" s="243"/>
    </row>
    <row r="481" spans="1:13" ht="42.75" customHeight="1">
      <c r="A481" s="240"/>
      <c r="B481" s="544" t="s">
        <v>1059</v>
      </c>
      <c r="C481" s="541" t="s">
        <v>741</v>
      </c>
      <c r="D481" s="241" t="s">
        <v>19</v>
      </c>
      <c r="E481" s="242">
        <v>1450</v>
      </c>
      <c r="F481" s="253">
        <f>F482+F483</f>
        <v>76.9</v>
      </c>
      <c r="G481" s="242">
        <v>1305</v>
      </c>
      <c r="H481" s="242"/>
      <c r="I481" s="253">
        <v>145</v>
      </c>
      <c r="J481" s="254">
        <f>J482+J483</f>
        <v>76.9</v>
      </c>
      <c r="K481" s="245"/>
      <c r="L481" s="245"/>
      <c r="M481" s="243"/>
    </row>
    <row r="482" spans="1:13" ht="42.75" customHeight="1">
      <c r="A482" s="240"/>
      <c r="B482" s="545"/>
      <c r="C482" s="542"/>
      <c r="D482" s="244" t="s">
        <v>15</v>
      </c>
      <c r="E482" s="242"/>
      <c r="F482" s="242"/>
      <c r="G482" s="242"/>
      <c r="H482" s="242"/>
      <c r="I482" s="242"/>
      <c r="J482" s="245"/>
      <c r="K482" s="245"/>
      <c r="L482" s="245"/>
      <c r="M482" s="243"/>
    </row>
    <row r="483" spans="1:13" ht="42.75" customHeight="1">
      <c r="A483" s="240"/>
      <c r="B483" s="546"/>
      <c r="C483" s="543"/>
      <c r="D483" s="247" t="s">
        <v>12</v>
      </c>
      <c r="E483" s="242">
        <v>1450</v>
      </c>
      <c r="F483" s="253">
        <f>H483+J483+L483</f>
        <v>76.9</v>
      </c>
      <c r="G483" s="242">
        <v>1305</v>
      </c>
      <c r="H483" s="242"/>
      <c r="I483" s="253">
        <v>145</v>
      </c>
      <c r="J483" s="254">
        <v>76.9</v>
      </c>
      <c r="K483" s="245"/>
      <c r="L483" s="245"/>
      <c r="M483" s="243"/>
    </row>
    <row r="484" spans="1:13" ht="42" customHeight="1">
      <c r="A484" s="162"/>
      <c r="B484" s="163"/>
      <c r="C484" s="164"/>
      <c r="D484" s="154" t="s">
        <v>19</v>
      </c>
      <c r="E484" s="165">
        <f>G484+I484+K484</f>
        <v>3557.665</v>
      </c>
      <c r="F484" s="165">
        <f>H484+J484+L484</f>
        <v>747.2650000000001</v>
      </c>
      <c r="G484" s="165">
        <f aca="true" t="shared" si="122" ref="G484:L484">G485+G486</f>
        <v>3093.992</v>
      </c>
      <c r="H484" s="165">
        <f t="shared" si="122"/>
        <v>497.3</v>
      </c>
      <c r="I484" s="165">
        <f t="shared" si="122"/>
        <v>463.673</v>
      </c>
      <c r="J484" s="165">
        <f t="shared" si="122"/>
        <v>249.96500000000003</v>
      </c>
      <c r="K484" s="165">
        <f t="shared" si="122"/>
        <v>0</v>
      </c>
      <c r="L484" s="165">
        <f t="shared" si="122"/>
        <v>0</v>
      </c>
      <c r="M484" s="156"/>
    </row>
    <row r="485" spans="1:13" ht="34.5" customHeight="1">
      <c r="A485" s="162"/>
      <c r="B485" s="163"/>
      <c r="C485" s="164"/>
      <c r="D485" s="160" t="s">
        <v>15</v>
      </c>
      <c r="E485" s="165">
        <f aca="true" t="shared" si="123" ref="E485:E486">G485+I485+K485</f>
        <v>587.665</v>
      </c>
      <c r="F485" s="165">
        <f aca="true" t="shared" si="124" ref="F485:F486">H485+J485+L485</f>
        <v>587.565</v>
      </c>
      <c r="G485" s="165">
        <f>SUM(G488+G524+G527)</f>
        <v>492.992</v>
      </c>
      <c r="H485" s="165">
        <f aca="true" t="shared" si="125" ref="H485:L485">SUM(H488+H524+H527)</f>
        <v>497.3</v>
      </c>
      <c r="I485" s="165">
        <f t="shared" si="125"/>
        <v>94.673</v>
      </c>
      <c r="J485" s="165">
        <f t="shared" si="125"/>
        <v>90.265</v>
      </c>
      <c r="K485" s="165">
        <f t="shared" si="125"/>
        <v>0</v>
      </c>
      <c r="L485" s="165">
        <f t="shared" si="125"/>
        <v>0</v>
      </c>
      <c r="M485" s="156"/>
    </row>
    <row r="486" spans="1:13" ht="42.75" customHeight="1">
      <c r="A486" s="162"/>
      <c r="B486" s="163"/>
      <c r="C486" s="164"/>
      <c r="D486" s="239" t="s">
        <v>12</v>
      </c>
      <c r="E486" s="165">
        <f t="shared" si="123"/>
        <v>2970</v>
      </c>
      <c r="F486" s="165">
        <f t="shared" si="124"/>
        <v>159.70000000000002</v>
      </c>
      <c r="G486" s="165">
        <f>SUM(G489+G525+G528)</f>
        <v>2601</v>
      </c>
      <c r="H486" s="165">
        <f aca="true" t="shared" si="126" ref="H486:L486">SUM(H489+H525+H528)</f>
        <v>0</v>
      </c>
      <c r="I486" s="165">
        <f t="shared" si="126"/>
        <v>369</v>
      </c>
      <c r="J486" s="165">
        <f t="shared" si="126"/>
        <v>159.70000000000002</v>
      </c>
      <c r="K486" s="165">
        <f t="shared" si="126"/>
        <v>0</v>
      </c>
      <c r="L486" s="165">
        <f t="shared" si="126"/>
        <v>0</v>
      </c>
      <c r="M486" s="156"/>
    </row>
    <row r="487" spans="1:13" ht="32.25" customHeight="1">
      <c r="A487" s="390"/>
      <c r="B487" s="294" t="s">
        <v>582</v>
      </c>
      <c r="C487" s="296" t="s">
        <v>537</v>
      </c>
      <c r="D487" s="124" t="s">
        <v>556</v>
      </c>
      <c r="E487" s="128">
        <f t="shared" si="106"/>
        <v>2440</v>
      </c>
      <c r="F487" s="128">
        <f t="shared" si="107"/>
        <v>134.4</v>
      </c>
      <c r="G487" s="128">
        <f>SUM(G488:G489)</f>
        <v>2201</v>
      </c>
      <c r="H487" s="128">
        <f>SUM(H488:H489)</f>
        <v>0</v>
      </c>
      <c r="I487" s="128">
        <f>SUM(I488:I489)</f>
        <v>239</v>
      </c>
      <c r="J487" s="126">
        <f>SUM(J488:J489)</f>
        <v>134.4</v>
      </c>
      <c r="K487" s="127"/>
      <c r="L487" s="127"/>
      <c r="M487" s="260"/>
    </row>
    <row r="488" spans="1:13" ht="28.5" customHeight="1">
      <c r="A488" s="361"/>
      <c r="B488" s="294"/>
      <c r="C488" s="296"/>
      <c r="D488" s="125" t="s">
        <v>555</v>
      </c>
      <c r="E488" s="128">
        <f t="shared" si="106"/>
        <v>0</v>
      </c>
      <c r="F488" s="128">
        <f t="shared" si="107"/>
        <v>0</v>
      </c>
      <c r="G488" s="129">
        <f aca="true" t="shared" si="127" ref="G488:L489">G491+G494+G497+G500+G503+G506+G509+G512+G515+G518+G521</f>
        <v>0</v>
      </c>
      <c r="H488" s="129">
        <f t="shared" si="127"/>
        <v>0</v>
      </c>
      <c r="I488" s="129">
        <f t="shared" si="127"/>
        <v>0</v>
      </c>
      <c r="J488" s="129">
        <f t="shared" si="127"/>
        <v>0</v>
      </c>
      <c r="K488" s="129">
        <f t="shared" si="127"/>
        <v>0</v>
      </c>
      <c r="L488" s="129">
        <f t="shared" si="127"/>
        <v>0</v>
      </c>
      <c r="M488" s="376"/>
    </row>
    <row r="489" spans="1:13" ht="22.5" customHeight="1">
      <c r="A489" s="362"/>
      <c r="B489" s="295"/>
      <c r="C489" s="258"/>
      <c r="D489" s="125" t="s">
        <v>554</v>
      </c>
      <c r="E489" s="128">
        <f t="shared" si="106"/>
        <v>2440</v>
      </c>
      <c r="F489" s="128">
        <f t="shared" si="107"/>
        <v>134.4</v>
      </c>
      <c r="G489" s="129">
        <f t="shared" si="127"/>
        <v>2201</v>
      </c>
      <c r="H489" s="129">
        <f t="shared" si="127"/>
        <v>0</v>
      </c>
      <c r="I489" s="129">
        <f t="shared" si="127"/>
        <v>239</v>
      </c>
      <c r="J489" s="129">
        <f t="shared" si="127"/>
        <v>134.4</v>
      </c>
      <c r="K489" s="129">
        <f t="shared" si="127"/>
        <v>0</v>
      </c>
      <c r="L489" s="129">
        <f t="shared" si="127"/>
        <v>0</v>
      </c>
      <c r="M489" s="377"/>
    </row>
    <row r="490" spans="1:13" ht="18.75" customHeight="1">
      <c r="A490" s="272" t="s">
        <v>421</v>
      </c>
      <c r="B490" s="501" t="s">
        <v>581</v>
      </c>
      <c r="C490" s="271" t="s">
        <v>537</v>
      </c>
      <c r="D490" s="92" t="s">
        <v>420</v>
      </c>
      <c r="E490" s="166">
        <f aca="true" t="shared" si="128" ref="E490:E519">G490+I490+K490</f>
        <v>550</v>
      </c>
      <c r="F490" s="166">
        <f>H490+J490</f>
        <v>134.4</v>
      </c>
      <c r="G490" s="166">
        <f>SUM(G491:G492)</f>
        <v>500</v>
      </c>
      <c r="H490" s="166">
        <f>SUM(H491:H492)</f>
        <v>0</v>
      </c>
      <c r="I490" s="166">
        <f>SUM(I491:I492)</f>
        <v>50</v>
      </c>
      <c r="J490" s="166">
        <f>SUM(J491:J492)</f>
        <v>134.4</v>
      </c>
      <c r="K490" s="166"/>
      <c r="L490" s="167"/>
      <c r="M490" s="287"/>
    </row>
    <row r="491" spans="1:13" ht="26.25" customHeight="1">
      <c r="A491" s="273"/>
      <c r="B491" s="502"/>
      <c r="C491" s="271"/>
      <c r="D491" s="92">
        <v>2013</v>
      </c>
      <c r="E491" s="166">
        <f t="shared" si="128"/>
        <v>0</v>
      </c>
      <c r="F491" s="167"/>
      <c r="G491" s="153"/>
      <c r="H491" s="153"/>
      <c r="I491" s="153"/>
      <c r="J491" s="153"/>
      <c r="K491" s="153"/>
      <c r="L491" s="153"/>
      <c r="M491" s="288"/>
    </row>
    <row r="492" spans="1:13" ht="23.25" customHeight="1">
      <c r="A492" s="273"/>
      <c r="B492" s="502"/>
      <c r="C492" s="349"/>
      <c r="D492" s="92">
        <v>2014</v>
      </c>
      <c r="E492" s="166">
        <f t="shared" si="128"/>
        <v>550</v>
      </c>
      <c r="F492" s="167"/>
      <c r="G492" s="153">
        <v>500</v>
      </c>
      <c r="H492" s="153"/>
      <c r="I492" s="153">
        <v>50</v>
      </c>
      <c r="J492" s="153">
        <v>134.4</v>
      </c>
      <c r="K492" s="153"/>
      <c r="L492" s="153"/>
      <c r="M492" s="288"/>
    </row>
    <row r="493" spans="1:13" ht="23.25" customHeight="1">
      <c r="A493" s="382" t="s">
        <v>429</v>
      </c>
      <c r="B493" s="287" t="s">
        <v>580</v>
      </c>
      <c r="C493" s="271" t="s">
        <v>537</v>
      </c>
      <c r="D493" s="92" t="s">
        <v>420</v>
      </c>
      <c r="E493" s="153">
        <f t="shared" si="128"/>
        <v>282</v>
      </c>
      <c r="F493" s="153">
        <f aca="true" t="shared" si="129" ref="F493:F519">H493+J493+L493</f>
        <v>0</v>
      </c>
      <c r="G493" s="166">
        <f>SUM(G494:G495)</f>
        <v>253</v>
      </c>
      <c r="H493" s="166">
        <f>SUM(H494:H495)</f>
        <v>0</v>
      </c>
      <c r="I493" s="166">
        <f>SUM(I494:I495)</f>
        <v>29</v>
      </c>
      <c r="J493" s="166">
        <f>SUM(J494:J495)</f>
        <v>0</v>
      </c>
      <c r="K493" s="166"/>
      <c r="L493" s="167"/>
      <c r="M493" s="283"/>
    </row>
    <row r="494" spans="1:13" ht="23.25" customHeight="1">
      <c r="A494" s="382"/>
      <c r="B494" s="288"/>
      <c r="C494" s="271"/>
      <c r="D494" s="92">
        <v>2013</v>
      </c>
      <c r="E494" s="153">
        <f t="shared" si="128"/>
        <v>0</v>
      </c>
      <c r="F494" s="153">
        <f t="shared" si="129"/>
        <v>0</v>
      </c>
      <c r="G494" s="153"/>
      <c r="H494" s="153"/>
      <c r="I494" s="153"/>
      <c r="J494" s="153"/>
      <c r="K494" s="153"/>
      <c r="L494" s="153"/>
      <c r="M494" s="283"/>
    </row>
    <row r="495" spans="1:13" ht="23.25" customHeight="1">
      <c r="A495" s="382"/>
      <c r="B495" s="288"/>
      <c r="C495" s="349"/>
      <c r="D495" s="92">
        <v>2014</v>
      </c>
      <c r="E495" s="153">
        <f t="shared" si="128"/>
        <v>282</v>
      </c>
      <c r="F495" s="153">
        <f t="shared" si="129"/>
        <v>0</v>
      </c>
      <c r="G495" s="153">
        <v>253</v>
      </c>
      <c r="H495" s="153"/>
      <c r="I495" s="153">
        <v>29</v>
      </c>
      <c r="J495" s="153"/>
      <c r="K495" s="153"/>
      <c r="L495" s="153"/>
      <c r="M495" s="283"/>
    </row>
    <row r="496" spans="1:13" ht="23.25" customHeight="1">
      <c r="A496" s="382" t="s">
        <v>438</v>
      </c>
      <c r="B496" s="287" t="s">
        <v>579</v>
      </c>
      <c r="C496" s="271" t="s">
        <v>537</v>
      </c>
      <c r="D496" s="92" t="s">
        <v>420</v>
      </c>
      <c r="E496" s="153">
        <f t="shared" si="128"/>
        <v>180</v>
      </c>
      <c r="F496" s="153">
        <f t="shared" si="129"/>
        <v>0</v>
      </c>
      <c r="G496" s="166">
        <f>SUM(G497:G498)</f>
        <v>162</v>
      </c>
      <c r="H496" s="166">
        <f>SUM(H497:H498)</f>
        <v>0</v>
      </c>
      <c r="I496" s="166">
        <f>SUM(I497:I498)</f>
        <v>18</v>
      </c>
      <c r="J496" s="166">
        <f>SUM(J497:J498)</f>
        <v>0</v>
      </c>
      <c r="K496" s="166"/>
      <c r="L496" s="166"/>
      <c r="M496" s="283"/>
    </row>
    <row r="497" spans="1:13" ht="23.25" customHeight="1">
      <c r="A497" s="382"/>
      <c r="B497" s="288"/>
      <c r="C497" s="271"/>
      <c r="D497" s="92">
        <v>2013</v>
      </c>
      <c r="E497" s="153">
        <f t="shared" si="128"/>
        <v>0</v>
      </c>
      <c r="F497" s="153">
        <f t="shared" si="129"/>
        <v>0</v>
      </c>
      <c r="G497" s="153"/>
      <c r="H497" s="153"/>
      <c r="I497" s="153"/>
      <c r="J497" s="153"/>
      <c r="K497" s="153"/>
      <c r="L497" s="153"/>
      <c r="M497" s="283"/>
    </row>
    <row r="498" spans="1:13" ht="23.25" customHeight="1">
      <c r="A498" s="382"/>
      <c r="B498" s="288"/>
      <c r="C498" s="349"/>
      <c r="D498" s="92">
        <v>2014</v>
      </c>
      <c r="E498" s="153">
        <f t="shared" si="128"/>
        <v>180</v>
      </c>
      <c r="F498" s="153">
        <f t="shared" si="129"/>
        <v>0</v>
      </c>
      <c r="G498" s="153">
        <v>162</v>
      </c>
      <c r="H498" s="153"/>
      <c r="I498" s="153">
        <v>18</v>
      </c>
      <c r="J498" s="153"/>
      <c r="K498" s="153"/>
      <c r="L498" s="153"/>
      <c r="M498" s="283"/>
    </row>
    <row r="499" spans="1:13" ht="23.25" customHeight="1">
      <c r="A499" s="382" t="s">
        <v>442</v>
      </c>
      <c r="B499" s="287" t="s">
        <v>578</v>
      </c>
      <c r="C499" s="271" t="s">
        <v>537</v>
      </c>
      <c r="D499" s="92" t="s">
        <v>420</v>
      </c>
      <c r="E499" s="153">
        <f t="shared" si="128"/>
        <v>180</v>
      </c>
      <c r="F499" s="153">
        <f t="shared" si="129"/>
        <v>0</v>
      </c>
      <c r="G499" s="166">
        <f>SUM(G500:G501)</f>
        <v>162</v>
      </c>
      <c r="H499" s="166">
        <f>SUM(H500:H501)</f>
        <v>0</v>
      </c>
      <c r="I499" s="166">
        <f>SUM(I500:I501)</f>
        <v>18</v>
      </c>
      <c r="J499" s="166">
        <f>SUM(J500:J501)</f>
        <v>0</v>
      </c>
      <c r="K499" s="166"/>
      <c r="L499" s="166"/>
      <c r="M499" s="283"/>
    </row>
    <row r="500" spans="1:13" ht="23.25" customHeight="1">
      <c r="A500" s="382"/>
      <c r="B500" s="288"/>
      <c r="C500" s="271"/>
      <c r="D500" s="92">
        <v>2013</v>
      </c>
      <c r="E500" s="153">
        <f t="shared" si="128"/>
        <v>0</v>
      </c>
      <c r="F500" s="153">
        <f t="shared" si="129"/>
        <v>0</v>
      </c>
      <c r="G500" s="153"/>
      <c r="H500" s="153"/>
      <c r="I500" s="153"/>
      <c r="J500" s="153"/>
      <c r="K500" s="153"/>
      <c r="L500" s="153"/>
      <c r="M500" s="283"/>
    </row>
    <row r="501" spans="1:13" ht="23.25" customHeight="1">
      <c r="A501" s="382"/>
      <c r="B501" s="288"/>
      <c r="C501" s="349"/>
      <c r="D501" s="92">
        <v>2014</v>
      </c>
      <c r="E501" s="153">
        <f t="shared" si="128"/>
        <v>180</v>
      </c>
      <c r="F501" s="153">
        <f t="shared" si="129"/>
        <v>0</v>
      </c>
      <c r="G501" s="153">
        <v>162</v>
      </c>
      <c r="H501" s="153"/>
      <c r="I501" s="153">
        <v>18</v>
      </c>
      <c r="J501" s="153"/>
      <c r="K501" s="153"/>
      <c r="L501" s="153"/>
      <c r="M501" s="283"/>
    </row>
    <row r="502" spans="1:13" ht="19.5" customHeight="1">
      <c r="A502" s="382" t="s">
        <v>490</v>
      </c>
      <c r="B502" s="287" t="s">
        <v>577</v>
      </c>
      <c r="C502" s="271" t="s">
        <v>537</v>
      </c>
      <c r="D502" s="92" t="s">
        <v>420</v>
      </c>
      <c r="E502" s="153">
        <f t="shared" si="128"/>
        <v>108</v>
      </c>
      <c r="F502" s="153">
        <f t="shared" si="129"/>
        <v>0</v>
      </c>
      <c r="G502" s="166">
        <f>SUM(G503:G504)</f>
        <v>97</v>
      </c>
      <c r="H502" s="166">
        <f>SUM(H503:H504)</f>
        <v>0</v>
      </c>
      <c r="I502" s="166">
        <f>SUM(I503:I504)</f>
        <v>11</v>
      </c>
      <c r="J502" s="166">
        <f>SUM(J503:J504)</f>
        <v>0</v>
      </c>
      <c r="K502" s="166"/>
      <c r="L502" s="166"/>
      <c r="M502" s="283"/>
    </row>
    <row r="503" spans="1:13" ht="20.25">
      <c r="A503" s="382"/>
      <c r="B503" s="288"/>
      <c r="C503" s="271"/>
      <c r="D503" s="92">
        <v>2013</v>
      </c>
      <c r="E503" s="153">
        <f t="shared" si="128"/>
        <v>0</v>
      </c>
      <c r="F503" s="153">
        <f t="shared" si="129"/>
        <v>0</v>
      </c>
      <c r="G503" s="153"/>
      <c r="H503" s="153"/>
      <c r="I503" s="153"/>
      <c r="J503" s="153"/>
      <c r="K503" s="153"/>
      <c r="L503" s="153"/>
      <c r="M503" s="283"/>
    </row>
    <row r="504" spans="1:13" ht="20.25">
      <c r="A504" s="382"/>
      <c r="B504" s="288"/>
      <c r="C504" s="349"/>
      <c r="D504" s="92">
        <v>2014</v>
      </c>
      <c r="E504" s="153">
        <f t="shared" si="128"/>
        <v>108</v>
      </c>
      <c r="F504" s="153">
        <f t="shared" si="129"/>
        <v>0</v>
      </c>
      <c r="G504" s="153">
        <v>97</v>
      </c>
      <c r="H504" s="153"/>
      <c r="I504" s="153">
        <v>11</v>
      </c>
      <c r="J504" s="153"/>
      <c r="K504" s="153"/>
      <c r="L504" s="153"/>
      <c r="M504" s="283"/>
    </row>
    <row r="505" spans="1:13" ht="20.25">
      <c r="A505" s="382" t="s">
        <v>492</v>
      </c>
      <c r="B505" s="287" t="s">
        <v>576</v>
      </c>
      <c r="C505" s="271" t="s">
        <v>537</v>
      </c>
      <c r="D505" s="92" t="s">
        <v>420</v>
      </c>
      <c r="E505" s="153">
        <f t="shared" si="128"/>
        <v>190</v>
      </c>
      <c r="F505" s="153">
        <f t="shared" si="129"/>
        <v>0</v>
      </c>
      <c r="G505" s="166">
        <f>SUM(G506:G507)</f>
        <v>171</v>
      </c>
      <c r="H505" s="166">
        <f>SUM(H506:H507)</f>
        <v>0</v>
      </c>
      <c r="I505" s="166">
        <f>SUM(I506:I507)</f>
        <v>19</v>
      </c>
      <c r="J505" s="166">
        <f>SUM(J506:J507)</f>
        <v>0</v>
      </c>
      <c r="K505" s="166"/>
      <c r="L505" s="166"/>
      <c r="M505" s="283"/>
    </row>
    <row r="506" spans="1:13" ht="20.25">
      <c r="A506" s="382"/>
      <c r="B506" s="288"/>
      <c r="C506" s="271"/>
      <c r="D506" s="92">
        <v>2013</v>
      </c>
      <c r="E506" s="153">
        <f t="shared" si="128"/>
        <v>0</v>
      </c>
      <c r="F506" s="153">
        <f t="shared" si="129"/>
        <v>0</v>
      </c>
      <c r="G506" s="153"/>
      <c r="H506" s="153"/>
      <c r="I506" s="153"/>
      <c r="J506" s="153"/>
      <c r="K506" s="153"/>
      <c r="L506" s="153"/>
      <c r="M506" s="283"/>
    </row>
    <row r="507" spans="1:13" ht="20.25">
      <c r="A507" s="382"/>
      <c r="B507" s="288"/>
      <c r="C507" s="349"/>
      <c r="D507" s="92">
        <v>2014</v>
      </c>
      <c r="E507" s="153">
        <f t="shared" si="128"/>
        <v>190</v>
      </c>
      <c r="F507" s="153">
        <f t="shared" si="129"/>
        <v>0</v>
      </c>
      <c r="G507" s="168">
        <v>171</v>
      </c>
      <c r="H507" s="168"/>
      <c r="I507" s="153">
        <v>19</v>
      </c>
      <c r="J507" s="153"/>
      <c r="K507" s="153"/>
      <c r="L507" s="153"/>
      <c r="M507" s="283"/>
    </row>
    <row r="508" spans="1:13" ht="20.25">
      <c r="A508" s="382" t="s">
        <v>494</v>
      </c>
      <c r="B508" s="287" t="s">
        <v>575</v>
      </c>
      <c r="C508" s="271" t="s">
        <v>537</v>
      </c>
      <c r="D508" s="92" t="s">
        <v>420</v>
      </c>
      <c r="E508" s="153">
        <f t="shared" si="128"/>
        <v>280</v>
      </c>
      <c r="F508" s="153">
        <f t="shared" si="129"/>
        <v>0</v>
      </c>
      <c r="G508" s="166">
        <f>SUM(G509:G510)</f>
        <v>252</v>
      </c>
      <c r="H508" s="166">
        <f>SUM(H509:H510)</f>
        <v>0</v>
      </c>
      <c r="I508" s="166">
        <f>SUM(I509:I510)</f>
        <v>28</v>
      </c>
      <c r="J508" s="166">
        <f>SUM(J509:J510)</f>
        <v>0</v>
      </c>
      <c r="K508" s="166"/>
      <c r="L508" s="166"/>
      <c r="M508" s="283"/>
    </row>
    <row r="509" spans="1:13" ht="20.25">
      <c r="A509" s="382"/>
      <c r="B509" s="288"/>
      <c r="C509" s="271"/>
      <c r="D509" s="92">
        <v>2013</v>
      </c>
      <c r="E509" s="153">
        <f t="shared" si="128"/>
        <v>0</v>
      </c>
      <c r="F509" s="153">
        <f t="shared" si="129"/>
        <v>0</v>
      </c>
      <c r="G509" s="153"/>
      <c r="H509" s="153"/>
      <c r="I509" s="153"/>
      <c r="J509" s="153"/>
      <c r="K509" s="153"/>
      <c r="L509" s="153"/>
      <c r="M509" s="283"/>
    </row>
    <row r="510" spans="1:13" ht="34.5" customHeight="1">
      <c r="A510" s="382"/>
      <c r="B510" s="288"/>
      <c r="C510" s="349"/>
      <c r="D510" s="92">
        <v>2014</v>
      </c>
      <c r="E510" s="153">
        <f t="shared" si="128"/>
        <v>280</v>
      </c>
      <c r="F510" s="153">
        <f t="shared" si="129"/>
        <v>0</v>
      </c>
      <c r="G510" s="168">
        <v>252</v>
      </c>
      <c r="H510" s="168"/>
      <c r="I510" s="153">
        <v>28</v>
      </c>
      <c r="J510" s="153"/>
      <c r="K510" s="153"/>
      <c r="L510" s="153"/>
      <c r="M510" s="283"/>
    </row>
    <row r="511" spans="1:13" ht="15" customHeight="1">
      <c r="A511" s="382" t="s">
        <v>496</v>
      </c>
      <c r="B511" s="287" t="s">
        <v>574</v>
      </c>
      <c r="C511" s="271" t="s">
        <v>537</v>
      </c>
      <c r="D511" s="92" t="s">
        <v>420</v>
      </c>
      <c r="E511" s="153">
        <f t="shared" si="128"/>
        <v>130</v>
      </c>
      <c r="F511" s="153">
        <f t="shared" si="129"/>
        <v>0</v>
      </c>
      <c r="G511" s="166">
        <f>SUM(G512:G513)</f>
        <v>117</v>
      </c>
      <c r="H511" s="166">
        <f>SUM(H512:H513)</f>
        <v>0</v>
      </c>
      <c r="I511" s="166">
        <f>SUM(I512:I513)</f>
        <v>13</v>
      </c>
      <c r="J511" s="166">
        <f>SUM(J512:J513)</f>
        <v>0</v>
      </c>
      <c r="K511" s="166"/>
      <c r="L511" s="166"/>
      <c r="M511" s="283"/>
    </row>
    <row r="512" spans="1:13" ht="20.25">
      <c r="A512" s="382"/>
      <c r="B512" s="288"/>
      <c r="C512" s="271"/>
      <c r="D512" s="92">
        <v>2013</v>
      </c>
      <c r="E512" s="153">
        <f t="shared" si="128"/>
        <v>0</v>
      </c>
      <c r="F512" s="153">
        <f t="shared" si="129"/>
        <v>0</v>
      </c>
      <c r="G512" s="153"/>
      <c r="H512" s="153"/>
      <c r="I512" s="153"/>
      <c r="J512" s="153"/>
      <c r="K512" s="153"/>
      <c r="L512" s="153"/>
      <c r="M512" s="283"/>
    </row>
    <row r="513" spans="1:13" ht="45" customHeight="1">
      <c r="A513" s="382"/>
      <c r="B513" s="288"/>
      <c r="C513" s="349"/>
      <c r="D513" s="92">
        <v>2014</v>
      </c>
      <c r="E513" s="153">
        <f t="shared" si="128"/>
        <v>130</v>
      </c>
      <c r="F513" s="153">
        <f t="shared" si="129"/>
        <v>0</v>
      </c>
      <c r="G513" s="153">
        <v>117</v>
      </c>
      <c r="H513" s="153"/>
      <c r="I513" s="153">
        <v>13</v>
      </c>
      <c r="J513" s="153"/>
      <c r="K513" s="153"/>
      <c r="L513" s="153"/>
      <c r="M513" s="283"/>
    </row>
    <row r="514" spans="1:13" ht="15" customHeight="1">
      <c r="A514" s="382" t="s">
        <v>498</v>
      </c>
      <c r="B514" s="287" t="s">
        <v>573</v>
      </c>
      <c r="C514" s="271" t="s">
        <v>537</v>
      </c>
      <c r="D514" s="92" t="s">
        <v>420</v>
      </c>
      <c r="E514" s="153">
        <f t="shared" si="128"/>
        <v>150</v>
      </c>
      <c r="F514" s="153">
        <f t="shared" si="129"/>
        <v>0</v>
      </c>
      <c r="G514" s="166">
        <f>SUM(G515:G516)</f>
        <v>135</v>
      </c>
      <c r="H514" s="166">
        <f>SUM(H515:H516)</f>
        <v>0</v>
      </c>
      <c r="I514" s="166">
        <f>SUM(I515:I516)</f>
        <v>15</v>
      </c>
      <c r="J514" s="166">
        <f>SUM(J515:J516)</f>
        <v>0</v>
      </c>
      <c r="K514" s="153"/>
      <c r="L514" s="153"/>
      <c r="M514" s="283"/>
    </row>
    <row r="515" spans="1:13" ht="20.25">
      <c r="A515" s="382"/>
      <c r="B515" s="288"/>
      <c r="C515" s="271"/>
      <c r="D515" s="92">
        <v>2013</v>
      </c>
      <c r="E515" s="153">
        <f t="shared" si="128"/>
        <v>0</v>
      </c>
      <c r="F515" s="153">
        <f t="shared" si="129"/>
        <v>0</v>
      </c>
      <c r="G515" s="153"/>
      <c r="H515" s="153"/>
      <c r="I515" s="153"/>
      <c r="J515" s="153"/>
      <c r="K515" s="153"/>
      <c r="L515" s="153"/>
      <c r="M515" s="283"/>
    </row>
    <row r="516" spans="1:13" ht="24.75" customHeight="1">
      <c r="A516" s="382"/>
      <c r="B516" s="288"/>
      <c r="C516" s="349"/>
      <c r="D516" s="92">
        <v>2014</v>
      </c>
      <c r="E516" s="153">
        <f t="shared" si="128"/>
        <v>150</v>
      </c>
      <c r="F516" s="153">
        <f t="shared" si="129"/>
        <v>0</v>
      </c>
      <c r="G516" s="153">
        <v>135</v>
      </c>
      <c r="H516" s="153"/>
      <c r="I516" s="153">
        <v>15</v>
      </c>
      <c r="J516" s="153"/>
      <c r="K516" s="153"/>
      <c r="L516" s="153"/>
      <c r="M516" s="283"/>
    </row>
    <row r="517" spans="1:13" ht="20.25">
      <c r="A517" s="382" t="s">
        <v>560</v>
      </c>
      <c r="B517" s="287" t="s">
        <v>572</v>
      </c>
      <c r="C517" s="271" t="s">
        <v>537</v>
      </c>
      <c r="D517" s="92" t="s">
        <v>420</v>
      </c>
      <c r="E517" s="153">
        <f t="shared" si="128"/>
        <v>145</v>
      </c>
      <c r="F517" s="153">
        <f t="shared" si="129"/>
        <v>0</v>
      </c>
      <c r="G517" s="166">
        <f>SUM(G518:G519)</f>
        <v>131</v>
      </c>
      <c r="H517" s="166">
        <f>SUM(H518:H519)</f>
        <v>0</v>
      </c>
      <c r="I517" s="166">
        <f>SUM(I518:I519)</f>
        <v>14</v>
      </c>
      <c r="J517" s="166">
        <f>SUM(J518:J519)</f>
        <v>0</v>
      </c>
      <c r="K517" s="166"/>
      <c r="L517" s="166"/>
      <c r="M517" s="283"/>
    </row>
    <row r="518" spans="1:13" ht="15" customHeight="1">
      <c r="A518" s="382"/>
      <c r="B518" s="288"/>
      <c r="C518" s="271"/>
      <c r="D518" s="92">
        <v>2013</v>
      </c>
      <c r="E518" s="153">
        <f t="shared" si="128"/>
        <v>0</v>
      </c>
      <c r="F518" s="153">
        <f t="shared" si="129"/>
        <v>0</v>
      </c>
      <c r="G518" s="153"/>
      <c r="H518" s="153"/>
      <c r="I518" s="153"/>
      <c r="J518" s="153"/>
      <c r="K518" s="153"/>
      <c r="L518" s="153"/>
      <c r="M518" s="283"/>
    </row>
    <row r="519" spans="1:13" ht="20.25">
      <c r="A519" s="382"/>
      <c r="B519" s="288"/>
      <c r="C519" s="349"/>
      <c r="D519" s="92">
        <v>2014</v>
      </c>
      <c r="E519" s="153">
        <f t="shared" si="128"/>
        <v>145</v>
      </c>
      <c r="F519" s="153">
        <f t="shared" si="129"/>
        <v>0</v>
      </c>
      <c r="G519" s="153">
        <v>131</v>
      </c>
      <c r="H519" s="153"/>
      <c r="I519" s="153">
        <v>14</v>
      </c>
      <c r="J519" s="153"/>
      <c r="K519" s="153"/>
      <c r="L519" s="153"/>
      <c r="M519" s="283"/>
    </row>
    <row r="520" spans="1:13" ht="20.25">
      <c r="A520" s="382" t="s">
        <v>558</v>
      </c>
      <c r="B520" s="287" t="s">
        <v>571</v>
      </c>
      <c r="C520" s="271" t="s">
        <v>537</v>
      </c>
      <c r="D520" s="92" t="s">
        <v>420</v>
      </c>
      <c r="E520" s="153">
        <f aca="true" t="shared" si="130" ref="E520:F522">G520+I520+K520</f>
        <v>245</v>
      </c>
      <c r="F520" s="153">
        <f t="shared" si="130"/>
        <v>0</v>
      </c>
      <c r="G520" s="166">
        <f>SUM(G521:G522)</f>
        <v>221</v>
      </c>
      <c r="H520" s="166">
        <f>SUM(H521:H522)</f>
        <v>0</v>
      </c>
      <c r="I520" s="166">
        <f>SUM(I521:I522)</f>
        <v>24</v>
      </c>
      <c r="J520" s="166">
        <f>SUM(J521:J522)</f>
        <v>0</v>
      </c>
      <c r="K520" s="166"/>
      <c r="L520" s="166"/>
      <c r="M520" s="283"/>
    </row>
    <row r="521" spans="1:13" ht="20.25">
      <c r="A521" s="382"/>
      <c r="B521" s="288"/>
      <c r="C521" s="271"/>
      <c r="D521" s="92">
        <v>2013</v>
      </c>
      <c r="E521" s="153">
        <f t="shared" si="130"/>
        <v>0</v>
      </c>
      <c r="F521" s="153">
        <f t="shared" si="130"/>
        <v>0</v>
      </c>
      <c r="G521" s="153"/>
      <c r="H521" s="153"/>
      <c r="I521" s="153"/>
      <c r="J521" s="153"/>
      <c r="K521" s="153"/>
      <c r="L521" s="153"/>
      <c r="M521" s="283"/>
    </row>
    <row r="522" spans="1:13" ht="20.25">
      <c r="A522" s="383"/>
      <c r="B522" s="288"/>
      <c r="C522" s="384"/>
      <c r="D522" s="169">
        <v>2014</v>
      </c>
      <c r="E522" s="170">
        <f t="shared" si="130"/>
        <v>245</v>
      </c>
      <c r="F522" s="170">
        <f t="shared" si="130"/>
        <v>0</v>
      </c>
      <c r="G522" s="170">
        <v>221</v>
      </c>
      <c r="H522" s="170"/>
      <c r="I522" s="170">
        <v>24</v>
      </c>
      <c r="J522" s="170"/>
      <c r="K522" s="170"/>
      <c r="L522" s="170"/>
      <c r="M522" s="301"/>
    </row>
    <row r="523" spans="1:13" ht="20.25">
      <c r="A523" s="276" t="s">
        <v>373</v>
      </c>
      <c r="B523" s="350" t="s">
        <v>742</v>
      </c>
      <c r="C523" s="301" t="s">
        <v>741</v>
      </c>
      <c r="D523" s="85" t="s">
        <v>19</v>
      </c>
      <c r="E523" s="93">
        <v>970.365</v>
      </c>
      <c r="F523" s="93">
        <v>490.265</v>
      </c>
      <c r="G523" s="93">
        <v>795.692</v>
      </c>
      <c r="H523" s="93">
        <v>400</v>
      </c>
      <c r="I523" s="93">
        <v>174.637</v>
      </c>
      <c r="J523" s="93">
        <v>90.265</v>
      </c>
      <c r="K523" s="93">
        <v>0</v>
      </c>
      <c r="L523" s="93">
        <v>0</v>
      </c>
      <c r="M523" s="169"/>
    </row>
    <row r="524" spans="1:13" ht="20.25">
      <c r="A524" s="324"/>
      <c r="B524" s="351"/>
      <c r="C524" s="302"/>
      <c r="D524" s="94" t="s">
        <v>15</v>
      </c>
      <c r="E524" s="93">
        <v>490.365</v>
      </c>
      <c r="F524" s="93">
        <v>490.265</v>
      </c>
      <c r="G524" s="93">
        <v>395.692</v>
      </c>
      <c r="H524" s="93">
        <v>400</v>
      </c>
      <c r="I524" s="93">
        <v>94.673</v>
      </c>
      <c r="J524" s="93">
        <v>90.265</v>
      </c>
      <c r="K524" s="93">
        <v>0</v>
      </c>
      <c r="L524" s="93">
        <v>0</v>
      </c>
      <c r="M524" s="169"/>
    </row>
    <row r="525" spans="1:13" ht="20.25">
      <c r="A525" s="324"/>
      <c r="B525" s="352"/>
      <c r="C525" s="303"/>
      <c r="D525" s="94" t="s">
        <v>12</v>
      </c>
      <c r="E525" s="93">
        <v>480</v>
      </c>
      <c r="F525" s="93">
        <v>0</v>
      </c>
      <c r="G525" s="93">
        <v>400</v>
      </c>
      <c r="H525" s="93">
        <v>0</v>
      </c>
      <c r="I525" s="93">
        <v>80</v>
      </c>
      <c r="J525" s="93">
        <v>0</v>
      </c>
      <c r="K525" s="93">
        <v>0</v>
      </c>
      <c r="L525" s="93">
        <v>0</v>
      </c>
      <c r="M525" s="169"/>
    </row>
    <row r="526" spans="1:13" ht="15" customHeight="1">
      <c r="A526" s="276" t="s">
        <v>373</v>
      </c>
      <c r="B526" s="350" t="s">
        <v>742</v>
      </c>
      <c r="C526" s="301" t="s">
        <v>762</v>
      </c>
      <c r="D526" s="85" t="s">
        <v>19</v>
      </c>
      <c r="E526" s="93">
        <f>G526+I526+K526</f>
        <v>147.3</v>
      </c>
      <c r="F526" s="93">
        <f>H526+J526+L526</f>
        <v>122.6</v>
      </c>
      <c r="G526" s="93">
        <f>G527+G528</f>
        <v>97.3</v>
      </c>
      <c r="H526" s="93">
        <f aca="true" t="shared" si="131" ref="H526:L526">H527+H528</f>
        <v>97.3</v>
      </c>
      <c r="I526" s="93">
        <f t="shared" si="131"/>
        <v>50</v>
      </c>
      <c r="J526" s="93">
        <f t="shared" si="131"/>
        <v>25.3</v>
      </c>
      <c r="K526" s="93">
        <f t="shared" si="131"/>
        <v>0</v>
      </c>
      <c r="L526" s="93">
        <f t="shared" si="131"/>
        <v>0</v>
      </c>
      <c r="M526" s="287" t="s">
        <v>740</v>
      </c>
    </row>
    <row r="527" spans="1:13" ht="20.25">
      <c r="A527" s="324"/>
      <c r="B527" s="351"/>
      <c r="C527" s="302"/>
      <c r="D527" s="94" t="s">
        <v>15</v>
      </c>
      <c r="E527" s="93">
        <v>97.3</v>
      </c>
      <c r="F527" s="93">
        <v>97.3</v>
      </c>
      <c r="G527" s="93">
        <v>97.3</v>
      </c>
      <c r="H527" s="93">
        <v>97.3</v>
      </c>
      <c r="I527" s="93">
        <v>0</v>
      </c>
      <c r="J527" s="93">
        <v>0</v>
      </c>
      <c r="K527" s="93">
        <v>0</v>
      </c>
      <c r="L527" s="93">
        <v>0</v>
      </c>
      <c r="M527" s="288"/>
    </row>
    <row r="528" spans="1:13" ht="15" customHeight="1">
      <c r="A528" s="324"/>
      <c r="B528" s="352"/>
      <c r="C528" s="303"/>
      <c r="D528" s="94" t="s">
        <v>12</v>
      </c>
      <c r="E528" s="93">
        <v>50</v>
      </c>
      <c r="F528" s="93">
        <v>25.3</v>
      </c>
      <c r="G528" s="93">
        <v>0</v>
      </c>
      <c r="H528" s="93">
        <v>0</v>
      </c>
      <c r="I528" s="93">
        <v>50</v>
      </c>
      <c r="J528" s="93">
        <v>25.3</v>
      </c>
      <c r="K528" s="93">
        <v>0</v>
      </c>
      <c r="L528" s="93">
        <v>0</v>
      </c>
      <c r="M528" s="289"/>
    </row>
    <row r="529" spans="1:13" ht="15" customHeight="1">
      <c r="A529" s="259" t="s">
        <v>583</v>
      </c>
      <c r="B529" s="259"/>
      <c r="C529" s="259"/>
      <c r="D529" s="259"/>
      <c r="E529" s="259"/>
      <c r="F529" s="259"/>
      <c r="G529" s="259"/>
      <c r="H529" s="259"/>
      <c r="I529" s="259"/>
      <c r="J529" s="259"/>
      <c r="K529" s="259"/>
      <c r="L529" s="259"/>
      <c r="M529" s="259"/>
    </row>
    <row r="530" spans="1:13" ht="21.75" customHeight="1">
      <c r="A530" s="362"/>
      <c r="B530" s="373"/>
      <c r="C530" s="258"/>
      <c r="D530" s="144" t="s">
        <v>556</v>
      </c>
      <c r="E530" s="145">
        <f>G530+I530+K530</f>
        <v>8070</v>
      </c>
      <c r="F530" s="145">
        <f>H530+J530+L530</f>
        <v>0</v>
      </c>
      <c r="G530" s="145">
        <f>G531+G532</f>
        <v>0</v>
      </c>
      <c r="H530" s="145">
        <f aca="true" t="shared" si="132" ref="H530:L530">H531+H532</f>
        <v>0</v>
      </c>
      <c r="I530" s="145">
        <f t="shared" si="132"/>
        <v>855.5</v>
      </c>
      <c r="J530" s="145">
        <f t="shared" si="132"/>
        <v>0</v>
      </c>
      <c r="K530" s="145">
        <f t="shared" si="132"/>
        <v>7214.5</v>
      </c>
      <c r="L530" s="145">
        <f t="shared" si="132"/>
        <v>0</v>
      </c>
      <c r="M530" s="82"/>
    </row>
    <row r="531" spans="1:13" ht="21" customHeight="1">
      <c r="A531" s="372"/>
      <c r="B531" s="378"/>
      <c r="C531" s="259"/>
      <c r="D531" s="144" t="s">
        <v>555</v>
      </c>
      <c r="E531" s="145">
        <f>G531+I531+K531</f>
        <v>3043</v>
      </c>
      <c r="F531" s="145">
        <f aca="true" t="shared" si="133" ref="F531:F532">H531+J531+L531</f>
        <v>0</v>
      </c>
      <c r="G531" s="171">
        <f>SUM(G535+G562)</f>
        <v>0</v>
      </c>
      <c r="H531" s="171">
        <f aca="true" t="shared" si="134" ref="H531:L531">SUM(H535+H562)</f>
        <v>0</v>
      </c>
      <c r="I531" s="171">
        <f t="shared" si="134"/>
        <v>308.8</v>
      </c>
      <c r="J531" s="171">
        <f t="shared" si="134"/>
        <v>0</v>
      </c>
      <c r="K531" s="171">
        <f t="shared" si="134"/>
        <v>2734.2</v>
      </c>
      <c r="L531" s="171">
        <f t="shared" si="134"/>
        <v>0</v>
      </c>
      <c r="M531" s="82"/>
    </row>
    <row r="532" spans="1:13" ht="15" customHeight="1">
      <c r="A532" s="372"/>
      <c r="B532" s="379"/>
      <c r="C532" s="259"/>
      <c r="D532" s="144" t="s">
        <v>554</v>
      </c>
      <c r="E532" s="145">
        <f>G532+I532+K532</f>
        <v>5027</v>
      </c>
      <c r="F532" s="145">
        <f t="shared" si="133"/>
        <v>0</v>
      </c>
      <c r="G532" s="171">
        <f>SUM(G536+G563)</f>
        <v>0</v>
      </c>
      <c r="H532" s="171">
        <f aca="true" t="shared" si="135" ref="H532:L532">SUM(H536+H563)</f>
        <v>0</v>
      </c>
      <c r="I532" s="171">
        <f t="shared" si="135"/>
        <v>546.7</v>
      </c>
      <c r="J532" s="171">
        <f t="shared" si="135"/>
        <v>0</v>
      </c>
      <c r="K532" s="171">
        <f t="shared" si="135"/>
        <v>4480.3</v>
      </c>
      <c r="L532" s="171">
        <f t="shared" si="135"/>
        <v>0</v>
      </c>
      <c r="M532" s="82"/>
    </row>
    <row r="533" spans="1:13" ht="24" customHeight="1">
      <c r="A533" s="172"/>
      <c r="B533" s="82" t="s">
        <v>584</v>
      </c>
      <c r="C533" s="173"/>
      <c r="D533" s="92"/>
      <c r="E533" s="153"/>
      <c r="F533" s="153"/>
      <c r="G533" s="153"/>
      <c r="H533" s="153"/>
      <c r="I533" s="153"/>
      <c r="J533" s="153"/>
      <c r="K533" s="153"/>
      <c r="L533" s="153"/>
      <c r="M533" s="92"/>
    </row>
    <row r="534" spans="1:13" ht="15" customHeight="1">
      <c r="A534" s="362"/>
      <c r="B534" s="373" t="s">
        <v>1</v>
      </c>
      <c r="C534" s="258" t="s">
        <v>537</v>
      </c>
      <c r="D534" s="125" t="s">
        <v>556</v>
      </c>
      <c r="E534" s="128">
        <f aca="true" t="shared" si="136" ref="E534:E572">G534+I534+K534</f>
        <v>8015</v>
      </c>
      <c r="F534" s="128">
        <f aca="true" t="shared" si="137" ref="F534:F572">H534+J534+L534</f>
        <v>0</v>
      </c>
      <c r="G534" s="128">
        <f>SUM(G535:G536)</f>
        <v>0</v>
      </c>
      <c r="H534" s="128">
        <f>SUM(H535:H536)</f>
        <v>0</v>
      </c>
      <c r="I534" s="128">
        <f>SUM(I535:I536)</f>
        <v>800.5</v>
      </c>
      <c r="J534" s="128">
        <f aca="true" t="shared" si="138" ref="J534:L534">SUM(J535:J536)</f>
        <v>0</v>
      </c>
      <c r="K534" s="128">
        <f t="shared" si="138"/>
        <v>7214.5</v>
      </c>
      <c r="L534" s="128">
        <f t="shared" si="138"/>
        <v>0</v>
      </c>
      <c r="M534" s="260"/>
    </row>
    <row r="535" spans="1:13" ht="15" customHeight="1">
      <c r="A535" s="372"/>
      <c r="B535" s="374"/>
      <c r="C535" s="259"/>
      <c r="D535" s="125" t="s">
        <v>555</v>
      </c>
      <c r="E535" s="128">
        <f t="shared" si="136"/>
        <v>3038</v>
      </c>
      <c r="F535" s="128">
        <f t="shared" si="137"/>
        <v>0</v>
      </c>
      <c r="G535" s="129">
        <f aca="true" t="shared" si="139" ref="G535:L536">G538+G541+G544+G547+G550+G553+G556+G559</f>
        <v>0</v>
      </c>
      <c r="H535" s="129">
        <f t="shared" si="139"/>
        <v>0</v>
      </c>
      <c r="I535" s="129">
        <f t="shared" si="139"/>
        <v>303.8</v>
      </c>
      <c r="J535" s="129">
        <f t="shared" si="139"/>
        <v>0</v>
      </c>
      <c r="K535" s="129">
        <f t="shared" si="139"/>
        <v>2734.2</v>
      </c>
      <c r="L535" s="129">
        <f t="shared" si="139"/>
        <v>0</v>
      </c>
      <c r="M535" s="376"/>
    </row>
    <row r="536" spans="1:13" ht="15" customHeight="1">
      <c r="A536" s="372"/>
      <c r="B536" s="375"/>
      <c r="C536" s="259"/>
      <c r="D536" s="125" t="s">
        <v>554</v>
      </c>
      <c r="E536" s="128">
        <f t="shared" si="136"/>
        <v>4977</v>
      </c>
      <c r="F536" s="128">
        <f t="shared" si="137"/>
        <v>0</v>
      </c>
      <c r="G536" s="129">
        <f t="shared" si="139"/>
        <v>0</v>
      </c>
      <c r="H536" s="129">
        <f t="shared" si="139"/>
        <v>0</v>
      </c>
      <c r="I536" s="129">
        <f t="shared" si="139"/>
        <v>496.7</v>
      </c>
      <c r="J536" s="129">
        <f t="shared" si="139"/>
        <v>0</v>
      </c>
      <c r="K536" s="129">
        <f t="shared" si="139"/>
        <v>4480.3</v>
      </c>
      <c r="L536" s="129">
        <f t="shared" si="139"/>
        <v>0</v>
      </c>
      <c r="M536" s="377"/>
    </row>
    <row r="537" spans="1:13" ht="15" customHeight="1">
      <c r="A537" s="380" t="s">
        <v>421</v>
      </c>
      <c r="B537" s="287" t="s">
        <v>591</v>
      </c>
      <c r="C537" s="271" t="s">
        <v>537</v>
      </c>
      <c r="D537" s="93" t="s">
        <v>420</v>
      </c>
      <c r="E537" s="137">
        <f t="shared" si="136"/>
        <v>1034</v>
      </c>
      <c r="F537" s="174">
        <f t="shared" si="137"/>
        <v>0</v>
      </c>
      <c r="G537" s="175">
        <f>SUM(G538:G539)</f>
        <v>0</v>
      </c>
      <c r="H537" s="175">
        <f>SUM(H538:H539)</f>
        <v>0</v>
      </c>
      <c r="I537" s="175">
        <f>SUM(I538:I539)</f>
        <v>103.4</v>
      </c>
      <c r="J537" s="175">
        <f>SUM(J538:J539)</f>
        <v>0</v>
      </c>
      <c r="K537" s="175">
        <v>930.6</v>
      </c>
      <c r="L537" s="175"/>
      <c r="M537" s="284"/>
    </row>
    <row r="538" spans="1:13" ht="15" customHeight="1">
      <c r="A538" s="381"/>
      <c r="B538" s="288"/>
      <c r="C538" s="271"/>
      <c r="D538" s="92">
        <v>2013</v>
      </c>
      <c r="E538" s="153">
        <f t="shared" si="136"/>
        <v>1034</v>
      </c>
      <c r="F538" s="166">
        <f t="shared" si="137"/>
        <v>0</v>
      </c>
      <c r="G538" s="153"/>
      <c r="H538" s="153"/>
      <c r="I538" s="153">
        <v>103.4</v>
      </c>
      <c r="J538" s="153"/>
      <c r="K538" s="176">
        <v>930.6</v>
      </c>
      <c r="L538" s="176"/>
      <c r="M538" s="284"/>
    </row>
    <row r="539" spans="1:13" ht="46.5" customHeight="1">
      <c r="A539" s="381"/>
      <c r="B539" s="288"/>
      <c r="C539" s="271"/>
      <c r="D539" s="92">
        <v>2014</v>
      </c>
      <c r="E539" s="153">
        <f t="shared" si="136"/>
        <v>0</v>
      </c>
      <c r="F539" s="166">
        <f t="shared" si="137"/>
        <v>0</v>
      </c>
      <c r="G539" s="176"/>
      <c r="H539" s="176"/>
      <c r="I539" s="176"/>
      <c r="J539" s="176"/>
      <c r="K539" s="176"/>
      <c r="L539" s="176"/>
      <c r="M539" s="284"/>
    </row>
    <row r="540" spans="1:13" ht="15" customHeight="1">
      <c r="A540" s="380" t="s">
        <v>429</v>
      </c>
      <c r="B540" s="287" t="s">
        <v>590</v>
      </c>
      <c r="C540" s="271" t="s">
        <v>537</v>
      </c>
      <c r="D540" s="92" t="s">
        <v>420</v>
      </c>
      <c r="E540" s="153">
        <f t="shared" si="136"/>
        <v>1130</v>
      </c>
      <c r="F540" s="166">
        <f t="shared" si="137"/>
        <v>0</v>
      </c>
      <c r="G540" s="177"/>
      <c r="H540" s="177"/>
      <c r="I540" s="177">
        <f>SUM(I541:I542)</f>
        <v>113</v>
      </c>
      <c r="J540" s="177"/>
      <c r="K540" s="177">
        <v>1017</v>
      </c>
      <c r="L540" s="177"/>
      <c r="M540" s="284"/>
    </row>
    <row r="541" spans="1:13" ht="15" customHeight="1">
      <c r="A541" s="381"/>
      <c r="B541" s="288"/>
      <c r="C541" s="271"/>
      <c r="D541" s="92">
        <v>2013</v>
      </c>
      <c r="E541" s="153">
        <f t="shared" si="136"/>
        <v>1130</v>
      </c>
      <c r="F541" s="166">
        <f t="shared" si="137"/>
        <v>0</v>
      </c>
      <c r="G541" s="153"/>
      <c r="H541" s="153"/>
      <c r="I541" s="153">
        <v>113</v>
      </c>
      <c r="J541" s="153"/>
      <c r="K541" s="176">
        <v>1017</v>
      </c>
      <c r="L541" s="176"/>
      <c r="M541" s="284"/>
    </row>
    <row r="542" spans="1:13" ht="60.75" customHeight="1">
      <c r="A542" s="381"/>
      <c r="B542" s="288"/>
      <c r="C542" s="271"/>
      <c r="D542" s="92">
        <v>2014</v>
      </c>
      <c r="E542" s="153">
        <f t="shared" si="136"/>
        <v>0</v>
      </c>
      <c r="F542" s="166">
        <f t="shared" si="137"/>
        <v>0</v>
      </c>
      <c r="G542" s="178"/>
      <c r="H542" s="178"/>
      <c r="I542" s="178"/>
      <c r="J542" s="178"/>
      <c r="K542" s="178"/>
      <c r="L542" s="178"/>
      <c r="M542" s="284"/>
    </row>
    <row r="543" spans="1:13" ht="15" customHeight="1">
      <c r="A543" s="380" t="s">
        <v>438</v>
      </c>
      <c r="B543" s="287" t="s">
        <v>589</v>
      </c>
      <c r="C543" s="271" t="s">
        <v>537</v>
      </c>
      <c r="D543" s="92" t="s">
        <v>420</v>
      </c>
      <c r="E543" s="153">
        <f t="shared" si="136"/>
        <v>1009</v>
      </c>
      <c r="F543" s="166">
        <f t="shared" si="137"/>
        <v>0</v>
      </c>
      <c r="G543" s="177"/>
      <c r="H543" s="177"/>
      <c r="I543" s="177">
        <f>SUM(I544:I545)</f>
        <v>101</v>
      </c>
      <c r="J543" s="177"/>
      <c r="K543" s="177">
        <v>908</v>
      </c>
      <c r="L543" s="177"/>
      <c r="M543" s="284"/>
    </row>
    <row r="544" spans="1:13" ht="15" customHeight="1">
      <c r="A544" s="381"/>
      <c r="B544" s="288"/>
      <c r="C544" s="271"/>
      <c r="D544" s="92">
        <v>2013</v>
      </c>
      <c r="E544" s="153">
        <f t="shared" si="136"/>
        <v>0</v>
      </c>
      <c r="F544" s="166">
        <f t="shared" si="137"/>
        <v>0</v>
      </c>
      <c r="G544" s="176"/>
      <c r="H544" s="176"/>
      <c r="I544" s="176"/>
      <c r="J544" s="176"/>
      <c r="K544" s="176"/>
      <c r="L544" s="176"/>
      <c r="M544" s="284"/>
    </row>
    <row r="545" spans="1:13" ht="45.75" customHeight="1">
      <c r="A545" s="381"/>
      <c r="B545" s="288"/>
      <c r="C545" s="271"/>
      <c r="D545" s="92">
        <v>2014</v>
      </c>
      <c r="E545" s="153">
        <f t="shared" si="136"/>
        <v>1009</v>
      </c>
      <c r="F545" s="166">
        <f t="shared" si="137"/>
        <v>0</v>
      </c>
      <c r="G545" s="153"/>
      <c r="H545" s="153"/>
      <c r="I545" s="153">
        <v>101</v>
      </c>
      <c r="J545" s="153"/>
      <c r="K545" s="176">
        <v>908</v>
      </c>
      <c r="L545" s="176"/>
      <c r="M545" s="284"/>
    </row>
    <row r="546" spans="1:13" ht="15" customHeight="1">
      <c r="A546" s="380" t="s">
        <v>442</v>
      </c>
      <c r="B546" s="287" t="s">
        <v>588</v>
      </c>
      <c r="C546" s="271" t="s">
        <v>537</v>
      </c>
      <c r="D546" s="92" t="s">
        <v>420</v>
      </c>
      <c r="E546" s="153">
        <f t="shared" si="136"/>
        <v>1015</v>
      </c>
      <c r="F546" s="166">
        <f t="shared" si="137"/>
        <v>0</v>
      </c>
      <c r="G546" s="177"/>
      <c r="H546" s="177"/>
      <c r="I546" s="177">
        <f>SUM(I547:I548)</f>
        <v>101</v>
      </c>
      <c r="J546" s="177"/>
      <c r="K546" s="177">
        <v>914</v>
      </c>
      <c r="L546" s="177"/>
      <c r="M546" s="284"/>
    </row>
    <row r="547" spans="1:13" ht="15" customHeight="1">
      <c r="A547" s="381"/>
      <c r="B547" s="288"/>
      <c r="C547" s="271"/>
      <c r="D547" s="92">
        <v>2013</v>
      </c>
      <c r="E547" s="153">
        <f t="shared" si="136"/>
        <v>0</v>
      </c>
      <c r="F547" s="166">
        <f t="shared" si="137"/>
        <v>0</v>
      </c>
      <c r="G547" s="176"/>
      <c r="H547" s="176"/>
      <c r="I547" s="176"/>
      <c r="J547" s="176"/>
      <c r="K547" s="176"/>
      <c r="L547" s="176"/>
      <c r="M547" s="284"/>
    </row>
    <row r="548" spans="1:13" ht="60" customHeight="1">
      <c r="A548" s="381"/>
      <c r="B548" s="288"/>
      <c r="C548" s="271"/>
      <c r="D548" s="92">
        <v>2014</v>
      </c>
      <c r="E548" s="153">
        <f t="shared" si="136"/>
        <v>1015</v>
      </c>
      <c r="F548" s="166">
        <f t="shared" si="137"/>
        <v>0</v>
      </c>
      <c r="G548" s="153"/>
      <c r="H548" s="153"/>
      <c r="I548" s="153">
        <v>101</v>
      </c>
      <c r="J548" s="153"/>
      <c r="K548" s="176">
        <v>914</v>
      </c>
      <c r="L548" s="176"/>
      <c r="M548" s="284"/>
    </row>
    <row r="549" spans="1:13" ht="15" customHeight="1">
      <c r="A549" s="380" t="s">
        <v>490</v>
      </c>
      <c r="B549" s="287" t="s">
        <v>587</v>
      </c>
      <c r="C549" s="271" t="s">
        <v>537</v>
      </c>
      <c r="D549" s="92" t="s">
        <v>420</v>
      </c>
      <c r="E549" s="153">
        <f t="shared" si="136"/>
        <v>874</v>
      </c>
      <c r="F549" s="166">
        <f t="shared" si="137"/>
        <v>0</v>
      </c>
      <c r="G549" s="177"/>
      <c r="H549" s="177"/>
      <c r="I549" s="177">
        <f>SUM(I550:I551)</f>
        <v>87.4</v>
      </c>
      <c r="J549" s="177"/>
      <c r="K549" s="177">
        <v>786.6</v>
      </c>
      <c r="L549" s="177"/>
      <c r="M549" s="284"/>
    </row>
    <row r="550" spans="1:13" ht="15" customHeight="1">
      <c r="A550" s="381"/>
      <c r="B550" s="288"/>
      <c r="C550" s="271"/>
      <c r="D550" s="92">
        <v>2013</v>
      </c>
      <c r="E550" s="153">
        <f t="shared" si="136"/>
        <v>874</v>
      </c>
      <c r="F550" s="166">
        <f t="shared" si="137"/>
        <v>0</v>
      </c>
      <c r="G550" s="153"/>
      <c r="H550" s="153"/>
      <c r="I550" s="153">
        <v>87.4</v>
      </c>
      <c r="J550" s="153"/>
      <c r="K550" s="176">
        <v>786.6</v>
      </c>
      <c r="L550" s="176"/>
      <c r="M550" s="284"/>
    </row>
    <row r="551" spans="1:13" ht="49.5" customHeight="1">
      <c r="A551" s="381"/>
      <c r="B551" s="288"/>
      <c r="C551" s="271"/>
      <c r="D551" s="92">
        <v>2014</v>
      </c>
      <c r="E551" s="153">
        <f t="shared" si="136"/>
        <v>0</v>
      </c>
      <c r="F551" s="166">
        <f t="shared" si="137"/>
        <v>0</v>
      </c>
      <c r="G551" s="176"/>
      <c r="H551" s="176"/>
      <c r="I551" s="176"/>
      <c r="J551" s="176"/>
      <c r="K551" s="176"/>
      <c r="L551" s="176"/>
      <c r="M551" s="284"/>
    </row>
    <row r="552" spans="1:13" ht="15" customHeight="1">
      <c r="A552" s="371" t="s">
        <v>492</v>
      </c>
      <c r="B552" s="287" t="s">
        <v>586</v>
      </c>
      <c r="C552" s="271" t="s">
        <v>537</v>
      </c>
      <c r="D552" s="92" t="s">
        <v>420</v>
      </c>
      <c r="E552" s="153">
        <f t="shared" si="136"/>
        <v>987</v>
      </c>
      <c r="F552" s="166">
        <f t="shared" si="137"/>
        <v>0</v>
      </c>
      <c r="G552" s="177"/>
      <c r="H552" s="177"/>
      <c r="I552" s="177">
        <f>SUM(I553:I554)</f>
        <v>98.7</v>
      </c>
      <c r="J552" s="177"/>
      <c r="K552" s="177">
        <v>888.3</v>
      </c>
      <c r="L552" s="177"/>
      <c r="M552" s="284"/>
    </row>
    <row r="553" spans="1:13" ht="15" customHeight="1">
      <c r="A553" s="371"/>
      <c r="B553" s="288"/>
      <c r="C553" s="271"/>
      <c r="D553" s="92">
        <v>2013</v>
      </c>
      <c r="E553" s="153">
        <f t="shared" si="136"/>
        <v>0</v>
      </c>
      <c r="F553" s="166">
        <f t="shared" si="137"/>
        <v>0</v>
      </c>
      <c r="G553" s="176"/>
      <c r="H553" s="176"/>
      <c r="I553" s="176"/>
      <c r="J553" s="176"/>
      <c r="K553" s="176"/>
      <c r="L553" s="176"/>
      <c r="M553" s="284"/>
    </row>
    <row r="554" spans="1:13" ht="52.5" customHeight="1">
      <c r="A554" s="371"/>
      <c r="B554" s="288"/>
      <c r="C554" s="271"/>
      <c r="D554" s="92">
        <v>2014</v>
      </c>
      <c r="E554" s="153">
        <f t="shared" si="136"/>
        <v>987</v>
      </c>
      <c r="F554" s="166">
        <f t="shared" si="137"/>
        <v>0</v>
      </c>
      <c r="G554" s="153"/>
      <c r="H554" s="153"/>
      <c r="I554" s="153">
        <v>98.7</v>
      </c>
      <c r="J554" s="153"/>
      <c r="K554" s="176">
        <v>888.3</v>
      </c>
      <c r="L554" s="176"/>
      <c r="M554" s="284"/>
    </row>
    <row r="555" spans="1:13" ht="15" customHeight="1">
      <c r="A555" s="371" t="s">
        <v>494</v>
      </c>
      <c r="B555" s="287" t="s">
        <v>585</v>
      </c>
      <c r="C555" s="271" t="s">
        <v>537</v>
      </c>
      <c r="D555" s="92" t="s">
        <v>420</v>
      </c>
      <c r="E555" s="153">
        <f t="shared" si="136"/>
        <v>951</v>
      </c>
      <c r="F555" s="166">
        <f t="shared" si="137"/>
        <v>0</v>
      </c>
      <c r="G555" s="177"/>
      <c r="H555" s="177"/>
      <c r="I555" s="177">
        <f>SUM(I556:I557)</f>
        <v>95</v>
      </c>
      <c r="J555" s="177"/>
      <c r="K555" s="177">
        <v>856</v>
      </c>
      <c r="L555" s="177"/>
      <c r="M555" s="284"/>
    </row>
    <row r="556" spans="1:13" ht="15" customHeight="1">
      <c r="A556" s="371"/>
      <c r="B556" s="288"/>
      <c r="C556" s="271"/>
      <c r="D556" s="92">
        <v>2013</v>
      </c>
      <c r="E556" s="153">
        <f t="shared" si="136"/>
        <v>0</v>
      </c>
      <c r="F556" s="166">
        <f t="shared" si="137"/>
        <v>0</v>
      </c>
      <c r="G556" s="176"/>
      <c r="H556" s="176"/>
      <c r="I556" s="176"/>
      <c r="J556" s="176"/>
      <c r="K556" s="176"/>
      <c r="L556" s="176"/>
      <c r="M556" s="284"/>
    </row>
    <row r="557" spans="1:13" ht="47.25" customHeight="1">
      <c r="A557" s="371"/>
      <c r="B557" s="288"/>
      <c r="C557" s="271"/>
      <c r="D557" s="92">
        <v>2014</v>
      </c>
      <c r="E557" s="153">
        <f t="shared" si="136"/>
        <v>951</v>
      </c>
      <c r="F557" s="166">
        <f t="shared" si="137"/>
        <v>0</v>
      </c>
      <c r="G557" s="153"/>
      <c r="H557" s="153"/>
      <c r="I557" s="153">
        <v>95</v>
      </c>
      <c r="J557" s="153"/>
      <c r="K557" s="176">
        <v>856</v>
      </c>
      <c r="L557" s="176"/>
      <c r="M557" s="284"/>
    </row>
    <row r="558" spans="1:13" ht="15" customHeight="1">
      <c r="A558" s="371" t="s">
        <v>496</v>
      </c>
      <c r="B558" s="287" t="s">
        <v>1050</v>
      </c>
      <c r="C558" s="271" t="s">
        <v>537</v>
      </c>
      <c r="D558" s="92" t="s">
        <v>420</v>
      </c>
      <c r="E558" s="153">
        <f t="shared" si="136"/>
        <v>1015</v>
      </c>
      <c r="F558" s="166">
        <f t="shared" si="137"/>
        <v>0</v>
      </c>
      <c r="G558" s="177"/>
      <c r="H558" s="177"/>
      <c r="I558" s="177">
        <f>SUM(I559:I560)</f>
        <v>101</v>
      </c>
      <c r="J558" s="177"/>
      <c r="K558" s="177">
        <v>914</v>
      </c>
      <c r="L558" s="177"/>
      <c r="M558" s="284"/>
    </row>
    <row r="559" spans="1:13" ht="15" customHeight="1">
      <c r="A559" s="371"/>
      <c r="B559" s="288"/>
      <c r="C559" s="271"/>
      <c r="D559" s="92">
        <v>2013</v>
      </c>
      <c r="E559" s="153">
        <f t="shared" si="136"/>
        <v>0</v>
      </c>
      <c r="F559" s="166">
        <f t="shared" si="137"/>
        <v>0</v>
      </c>
      <c r="G559" s="176"/>
      <c r="H559" s="176"/>
      <c r="I559" s="176"/>
      <c r="J559" s="176"/>
      <c r="K559" s="176"/>
      <c r="L559" s="176"/>
      <c r="M559" s="284"/>
    </row>
    <row r="560" spans="1:13" ht="52.5" customHeight="1">
      <c r="A560" s="371"/>
      <c r="B560" s="288"/>
      <c r="C560" s="271"/>
      <c r="D560" s="92">
        <v>2014</v>
      </c>
      <c r="E560" s="153">
        <f t="shared" si="136"/>
        <v>1015</v>
      </c>
      <c r="F560" s="166">
        <f t="shared" si="137"/>
        <v>0</v>
      </c>
      <c r="G560" s="153"/>
      <c r="H560" s="153"/>
      <c r="I560" s="153">
        <v>101</v>
      </c>
      <c r="J560" s="153"/>
      <c r="K560" s="176">
        <v>914</v>
      </c>
      <c r="L560" s="176"/>
      <c r="M560" s="284"/>
    </row>
    <row r="561" spans="1:13" ht="60" customHeight="1">
      <c r="A561" s="307" t="s">
        <v>724</v>
      </c>
      <c r="B561" s="334" t="s">
        <v>949</v>
      </c>
      <c r="C561" s="293" t="s">
        <v>678</v>
      </c>
      <c r="D561" s="85" t="s">
        <v>19</v>
      </c>
      <c r="E561" s="96">
        <f aca="true" t="shared" si="140" ref="E561:F563">SUM(G561+I561+K561)</f>
        <v>55</v>
      </c>
      <c r="F561" s="96">
        <f t="shared" si="140"/>
        <v>0</v>
      </c>
      <c r="G561" s="96">
        <f aca="true" t="shared" si="141" ref="G561:L561">SUM(G562:G563)</f>
        <v>0</v>
      </c>
      <c r="H561" s="96">
        <f t="shared" si="141"/>
        <v>0</v>
      </c>
      <c r="I561" s="96">
        <f t="shared" si="141"/>
        <v>55</v>
      </c>
      <c r="J561" s="96">
        <f t="shared" si="141"/>
        <v>0</v>
      </c>
      <c r="K561" s="96">
        <f t="shared" si="141"/>
        <v>0</v>
      </c>
      <c r="L561" s="96">
        <f t="shared" si="141"/>
        <v>0</v>
      </c>
      <c r="M561" s="308"/>
    </row>
    <row r="562" spans="1:13" ht="36.75" customHeight="1">
      <c r="A562" s="317"/>
      <c r="B562" s="335"/>
      <c r="C562" s="293"/>
      <c r="D562" s="94" t="s">
        <v>15</v>
      </c>
      <c r="E562" s="96">
        <f t="shared" si="140"/>
        <v>5</v>
      </c>
      <c r="F562" s="96">
        <f t="shared" si="140"/>
        <v>0</v>
      </c>
      <c r="G562" s="96"/>
      <c r="H562" s="96"/>
      <c r="I562" s="93">
        <v>5</v>
      </c>
      <c r="J562" s="96"/>
      <c r="K562" s="96"/>
      <c r="L562" s="96"/>
      <c r="M562" s="318"/>
    </row>
    <row r="563" spans="1:13" ht="44.25" customHeight="1">
      <c r="A563" s="317"/>
      <c r="B563" s="335"/>
      <c r="C563" s="293"/>
      <c r="D563" s="94" t="s">
        <v>12</v>
      </c>
      <c r="E563" s="96">
        <f t="shared" si="140"/>
        <v>50</v>
      </c>
      <c r="F563" s="96">
        <f t="shared" si="140"/>
        <v>0</v>
      </c>
      <c r="G563" s="96"/>
      <c r="H563" s="96"/>
      <c r="I563" s="93">
        <v>50</v>
      </c>
      <c r="J563" s="96"/>
      <c r="K563" s="96"/>
      <c r="L563" s="96"/>
      <c r="M563" s="318"/>
    </row>
    <row r="564" spans="1:13" ht="36.75" customHeight="1">
      <c r="A564" s="179"/>
      <c r="B564" s="373"/>
      <c r="C564" s="258"/>
      <c r="D564" s="144" t="s">
        <v>556</v>
      </c>
      <c r="E564" s="145">
        <f>G564+I564+K564</f>
        <v>379346.35</v>
      </c>
      <c r="F564" s="145">
        <f>H564+J564+L564</f>
        <v>24275.981959999997</v>
      </c>
      <c r="G564" s="145">
        <f>G565+G566</f>
        <v>350239.276</v>
      </c>
      <c r="H564" s="145">
        <f aca="true" t="shared" si="142" ref="H564">H565+H566</f>
        <v>19814.3429</v>
      </c>
      <c r="I564" s="145">
        <f aca="true" t="shared" si="143" ref="I564">I565+I566</f>
        <v>25274.274</v>
      </c>
      <c r="J564" s="145">
        <f aca="true" t="shared" si="144" ref="J564">J565+J566</f>
        <v>4461.6390599999995</v>
      </c>
      <c r="K564" s="145">
        <f aca="true" t="shared" si="145" ref="K564">K565+K566</f>
        <v>3832.8</v>
      </c>
      <c r="L564" s="145">
        <f aca="true" t="shared" si="146" ref="L564">L565+L566</f>
        <v>0</v>
      </c>
      <c r="M564" s="150"/>
    </row>
    <row r="565" spans="1:13" ht="36.75" customHeight="1">
      <c r="A565" s="179"/>
      <c r="B565" s="378"/>
      <c r="C565" s="259"/>
      <c r="D565" s="144" t="s">
        <v>555</v>
      </c>
      <c r="E565" s="145">
        <f>G565+I565+K565</f>
        <v>51729.79</v>
      </c>
      <c r="F565" s="145">
        <f aca="true" t="shared" si="147" ref="F565:F566">H565+J565+L565</f>
        <v>7494.6</v>
      </c>
      <c r="G565" s="180">
        <f>SUM(G568+G649+G652+G655+G658+G661+G664+G667+G670+G673+G676+G679+G682+G685+G688+G691+G712)</f>
        <v>40576</v>
      </c>
      <c r="H565" s="180">
        <f aca="true" t="shared" si="148" ref="H565:L565">SUM(H568+H649+H652+H655+H658+H661+H664+H667+H670+H673+H676+H679+H682+H685+H688+H691+H712)</f>
        <v>4496.6</v>
      </c>
      <c r="I565" s="180">
        <f t="shared" si="148"/>
        <v>11153.79</v>
      </c>
      <c r="J565" s="180">
        <f t="shared" si="148"/>
        <v>2997.9999999999995</v>
      </c>
      <c r="K565" s="180">
        <f t="shared" si="148"/>
        <v>0</v>
      </c>
      <c r="L565" s="180">
        <f t="shared" si="148"/>
        <v>0</v>
      </c>
      <c r="M565" s="150"/>
    </row>
    <row r="566" spans="1:13" ht="36.75" customHeight="1">
      <c r="A566" s="179"/>
      <c r="B566" s="379"/>
      <c r="C566" s="259"/>
      <c r="D566" s="144" t="s">
        <v>554</v>
      </c>
      <c r="E566" s="145">
        <f>G566+I566+K566</f>
        <v>327616.56</v>
      </c>
      <c r="F566" s="145">
        <f t="shared" si="147"/>
        <v>16781.38196</v>
      </c>
      <c r="G566" s="180">
        <f>SUM(G569+G650+G653+G656+G659+G662+G665+G668+G671+G674+G677+G680+G683+G686+G689+G692+G713)</f>
        <v>309663.276</v>
      </c>
      <c r="H566" s="180">
        <f aca="true" t="shared" si="149" ref="H566:L566">SUM(H569+H650+H653+H656+H659+H662+H665+H668+H671+H674+H677+H680+H683+H686+H689+H692+H713)</f>
        <v>15317.7429</v>
      </c>
      <c r="I566" s="180">
        <f t="shared" si="149"/>
        <v>14120.484</v>
      </c>
      <c r="J566" s="180">
        <f t="shared" si="149"/>
        <v>1463.63906</v>
      </c>
      <c r="K566" s="180">
        <f t="shared" si="149"/>
        <v>3832.8</v>
      </c>
      <c r="L566" s="180">
        <f t="shared" si="149"/>
        <v>0</v>
      </c>
      <c r="M566" s="150"/>
    </row>
    <row r="567" spans="1:13" ht="33" customHeight="1">
      <c r="A567" s="362"/>
      <c r="B567" s="373" t="s">
        <v>592</v>
      </c>
      <c r="C567" s="258" t="s">
        <v>537</v>
      </c>
      <c r="D567" s="125" t="s">
        <v>556</v>
      </c>
      <c r="E567" s="128">
        <f t="shared" si="136"/>
        <v>39418.55</v>
      </c>
      <c r="F567" s="128">
        <f t="shared" si="137"/>
        <v>13026.3</v>
      </c>
      <c r="G567" s="128">
        <f>SUM(G568:G569)</f>
        <v>31738</v>
      </c>
      <c r="H567" s="128">
        <f>SUM(H568:H569)</f>
        <v>10286.099999999999</v>
      </c>
      <c r="I567" s="128">
        <f>SUM(I568:I569)</f>
        <v>7680.550000000001</v>
      </c>
      <c r="J567" s="128">
        <f>SUM(J568:J569)</f>
        <v>2740.2</v>
      </c>
      <c r="K567" s="127"/>
      <c r="L567" s="127"/>
      <c r="M567" s="260"/>
    </row>
    <row r="568" spans="1:13" ht="33" customHeight="1">
      <c r="A568" s="372"/>
      <c r="B568" s="374"/>
      <c r="C568" s="259"/>
      <c r="D568" s="125" t="s">
        <v>555</v>
      </c>
      <c r="E568" s="128">
        <f t="shared" si="136"/>
        <v>8803.79</v>
      </c>
      <c r="F568" s="128">
        <f t="shared" si="137"/>
        <v>6350.9</v>
      </c>
      <c r="G568" s="128">
        <f aca="true" t="shared" si="150" ref="G568:L569">G571+G574+G577+G580+G583+G586+G589+G592+G595+G598+G601+G604+G607+G610+G613+G616+G619+G622+G625+G628+G631+G634+G637+G640+G643+G646</f>
        <v>4800</v>
      </c>
      <c r="H568" s="128">
        <f t="shared" si="150"/>
        <v>3618</v>
      </c>
      <c r="I568" s="128">
        <f t="shared" si="150"/>
        <v>4003.7900000000004</v>
      </c>
      <c r="J568" s="128">
        <f t="shared" si="150"/>
        <v>2732.8999999999996</v>
      </c>
      <c r="K568" s="128">
        <f t="shared" si="150"/>
        <v>0</v>
      </c>
      <c r="L568" s="128">
        <f t="shared" si="150"/>
        <v>0</v>
      </c>
      <c r="M568" s="376"/>
    </row>
    <row r="569" spans="1:13" ht="27" customHeight="1">
      <c r="A569" s="372"/>
      <c r="B569" s="375"/>
      <c r="C569" s="259"/>
      <c r="D569" s="125" t="s">
        <v>554</v>
      </c>
      <c r="E569" s="128">
        <f t="shared" si="136"/>
        <v>30614.760000000002</v>
      </c>
      <c r="F569" s="128">
        <f t="shared" si="137"/>
        <v>6675.4</v>
      </c>
      <c r="G569" s="128">
        <f t="shared" si="150"/>
        <v>26938</v>
      </c>
      <c r="H569" s="128">
        <f t="shared" si="150"/>
        <v>6668.099999999999</v>
      </c>
      <c r="I569" s="128">
        <f t="shared" si="150"/>
        <v>3676.76</v>
      </c>
      <c r="J569" s="128">
        <f t="shared" si="150"/>
        <v>7.3</v>
      </c>
      <c r="K569" s="128">
        <f t="shared" si="150"/>
        <v>0</v>
      </c>
      <c r="L569" s="128">
        <f t="shared" si="150"/>
        <v>0</v>
      </c>
      <c r="M569" s="377"/>
    </row>
    <row r="570" spans="1:13" ht="33" customHeight="1">
      <c r="A570" s="304" t="s">
        <v>421</v>
      </c>
      <c r="B570" s="287" t="s">
        <v>632</v>
      </c>
      <c r="C570" s="271" t="s">
        <v>537</v>
      </c>
      <c r="D570" s="92" t="s">
        <v>420</v>
      </c>
      <c r="E570" s="153">
        <f t="shared" si="136"/>
        <v>54</v>
      </c>
      <c r="F570" s="153">
        <f t="shared" si="137"/>
        <v>0</v>
      </c>
      <c r="G570" s="153"/>
      <c r="H570" s="153"/>
      <c r="I570" s="153">
        <f>SUM(I571:I572)</f>
        <v>54</v>
      </c>
      <c r="J570" s="153"/>
      <c r="K570" s="153"/>
      <c r="L570" s="153"/>
      <c r="M570" s="271"/>
    </row>
    <row r="571" spans="1:13" ht="33" customHeight="1">
      <c r="A571" s="304"/>
      <c r="B571" s="288"/>
      <c r="C571" s="271"/>
      <c r="D571" s="92">
        <v>2013</v>
      </c>
      <c r="E571" s="153">
        <f t="shared" si="136"/>
        <v>54</v>
      </c>
      <c r="F571" s="153">
        <f t="shared" si="137"/>
        <v>0</v>
      </c>
      <c r="G571" s="153"/>
      <c r="H571" s="153"/>
      <c r="I571" s="153">
        <v>54</v>
      </c>
      <c r="J571" s="153"/>
      <c r="K571" s="153"/>
      <c r="L571" s="153"/>
      <c r="M571" s="271"/>
    </row>
    <row r="572" spans="1:13" ht="33" customHeight="1">
      <c r="A572" s="304"/>
      <c r="B572" s="288"/>
      <c r="C572" s="305"/>
      <c r="D572" s="92">
        <v>2014</v>
      </c>
      <c r="E572" s="153">
        <f t="shared" si="136"/>
        <v>0</v>
      </c>
      <c r="F572" s="153">
        <f t="shared" si="137"/>
        <v>0</v>
      </c>
      <c r="G572" s="153"/>
      <c r="H572" s="153"/>
      <c r="I572" s="153"/>
      <c r="J572" s="153"/>
      <c r="K572" s="153"/>
      <c r="L572" s="153"/>
      <c r="M572" s="271"/>
    </row>
    <row r="573" spans="1:13" ht="33" customHeight="1">
      <c r="A573" s="304" t="s">
        <v>429</v>
      </c>
      <c r="B573" s="287" t="s">
        <v>631</v>
      </c>
      <c r="C573" s="271" t="s">
        <v>537</v>
      </c>
      <c r="D573" s="92" t="s">
        <v>420</v>
      </c>
      <c r="E573" s="153">
        <f aca="true" t="shared" si="151" ref="E573:E604">G573+I573+K573</f>
        <v>859</v>
      </c>
      <c r="F573" s="153"/>
      <c r="G573" s="153">
        <f>SUM(G574:G575)</f>
        <v>400</v>
      </c>
      <c r="H573" s="153"/>
      <c r="I573" s="153">
        <f>SUM(I574:I575)</f>
        <v>459</v>
      </c>
      <c r="J573" s="153"/>
      <c r="K573" s="153"/>
      <c r="L573" s="153"/>
      <c r="M573" s="271"/>
    </row>
    <row r="574" spans="1:13" ht="33" customHeight="1">
      <c r="A574" s="304"/>
      <c r="B574" s="288"/>
      <c r="C574" s="271"/>
      <c r="D574" s="92">
        <v>2013</v>
      </c>
      <c r="E574" s="153">
        <f t="shared" si="151"/>
        <v>859</v>
      </c>
      <c r="F574" s="153"/>
      <c r="G574" s="153">
        <v>400</v>
      </c>
      <c r="H574" s="153"/>
      <c r="I574" s="153">
        <v>459</v>
      </c>
      <c r="J574" s="153"/>
      <c r="K574" s="153"/>
      <c r="L574" s="153"/>
      <c r="M574" s="271"/>
    </row>
    <row r="575" spans="1:13" ht="33" customHeight="1">
      <c r="A575" s="304"/>
      <c r="B575" s="288"/>
      <c r="C575" s="305"/>
      <c r="D575" s="92">
        <v>2014</v>
      </c>
      <c r="E575" s="153">
        <f t="shared" si="151"/>
        <v>0</v>
      </c>
      <c r="F575" s="153"/>
      <c r="G575" s="153"/>
      <c r="H575" s="153"/>
      <c r="I575" s="153"/>
      <c r="J575" s="153"/>
      <c r="K575" s="153"/>
      <c r="L575" s="153"/>
      <c r="M575" s="271"/>
    </row>
    <row r="576" spans="1:13" ht="33" customHeight="1">
      <c r="A576" s="304" t="s">
        <v>438</v>
      </c>
      <c r="B576" s="287" t="s">
        <v>630</v>
      </c>
      <c r="C576" s="271" t="s">
        <v>537</v>
      </c>
      <c r="D576" s="92" t="s">
        <v>420</v>
      </c>
      <c r="E576" s="153">
        <f t="shared" si="151"/>
        <v>546</v>
      </c>
      <c r="F576" s="153">
        <f aca="true" t="shared" si="152" ref="F576:F607">H576+J576+L576</f>
        <v>519.7</v>
      </c>
      <c r="G576" s="153">
        <f>SUM(G577:G578)</f>
        <v>400</v>
      </c>
      <c r="H576" s="153">
        <f>SUM(H577:H578)</f>
        <v>467.7</v>
      </c>
      <c r="I576" s="153">
        <f>SUM(I577:I578)</f>
        <v>146</v>
      </c>
      <c r="J576" s="153">
        <f>SUM(J577:J578)</f>
        <v>52</v>
      </c>
      <c r="K576" s="153"/>
      <c r="L576" s="153"/>
      <c r="M576" s="271"/>
    </row>
    <row r="577" spans="1:13" ht="33" customHeight="1">
      <c r="A577" s="304"/>
      <c r="B577" s="288"/>
      <c r="C577" s="271"/>
      <c r="D577" s="92">
        <v>2013</v>
      </c>
      <c r="E577" s="153">
        <f t="shared" si="151"/>
        <v>546</v>
      </c>
      <c r="F577" s="153">
        <f t="shared" si="152"/>
        <v>519.7</v>
      </c>
      <c r="G577" s="153">
        <v>400</v>
      </c>
      <c r="H577" s="153">
        <v>467.7</v>
      </c>
      <c r="I577" s="153">
        <v>146</v>
      </c>
      <c r="J577" s="153">
        <v>52</v>
      </c>
      <c r="K577" s="153"/>
      <c r="L577" s="153"/>
      <c r="M577" s="271"/>
    </row>
    <row r="578" spans="1:13" ht="33" customHeight="1">
      <c r="A578" s="304"/>
      <c r="B578" s="288"/>
      <c r="C578" s="305"/>
      <c r="D578" s="92">
        <v>2014</v>
      </c>
      <c r="E578" s="153">
        <f t="shared" si="151"/>
        <v>0</v>
      </c>
      <c r="F578" s="153">
        <f t="shared" si="152"/>
        <v>0</v>
      </c>
      <c r="G578" s="153"/>
      <c r="H578" s="153"/>
      <c r="I578" s="153"/>
      <c r="J578" s="153"/>
      <c r="K578" s="153"/>
      <c r="L578" s="153"/>
      <c r="M578" s="271"/>
    </row>
    <row r="579" spans="1:13" ht="33" customHeight="1">
      <c r="A579" s="304" t="s">
        <v>442</v>
      </c>
      <c r="B579" s="308" t="s">
        <v>1046</v>
      </c>
      <c r="C579" s="271" t="s">
        <v>537</v>
      </c>
      <c r="D579" s="92" t="s">
        <v>420</v>
      </c>
      <c r="E579" s="153">
        <f t="shared" si="151"/>
        <v>1572</v>
      </c>
      <c r="F579" s="153">
        <f t="shared" si="152"/>
        <v>1233.7</v>
      </c>
      <c r="G579" s="153">
        <f>SUM(G580:G581)</f>
        <v>800</v>
      </c>
      <c r="H579" s="153">
        <f>SUM(H580:H581)</f>
        <v>1110.3</v>
      </c>
      <c r="I579" s="153">
        <f>SUM(I580:I581)</f>
        <v>772</v>
      </c>
      <c r="J579" s="153">
        <f>SUM(J580:J581)</f>
        <v>123.4</v>
      </c>
      <c r="K579" s="153"/>
      <c r="L579" s="153"/>
      <c r="M579" s="271"/>
    </row>
    <row r="580" spans="1:13" ht="33" customHeight="1">
      <c r="A580" s="304"/>
      <c r="B580" s="318"/>
      <c r="C580" s="271"/>
      <c r="D580" s="92">
        <v>2013</v>
      </c>
      <c r="E580" s="153">
        <f t="shared" si="151"/>
        <v>1572</v>
      </c>
      <c r="F580" s="153">
        <f t="shared" si="152"/>
        <v>1233.7</v>
      </c>
      <c r="G580" s="153">
        <v>800</v>
      </c>
      <c r="H580" s="153">
        <v>1110.3</v>
      </c>
      <c r="I580" s="153">
        <v>772</v>
      </c>
      <c r="J580" s="153">
        <v>123.4</v>
      </c>
      <c r="K580" s="153"/>
      <c r="L580" s="153"/>
      <c r="M580" s="271"/>
    </row>
    <row r="581" spans="1:13" ht="33" customHeight="1">
      <c r="A581" s="304"/>
      <c r="B581" s="318"/>
      <c r="C581" s="305"/>
      <c r="D581" s="92">
        <v>2014</v>
      </c>
      <c r="E581" s="153">
        <f t="shared" si="151"/>
        <v>0</v>
      </c>
      <c r="F581" s="153">
        <f t="shared" si="152"/>
        <v>0</v>
      </c>
      <c r="G581" s="153"/>
      <c r="H581" s="153"/>
      <c r="I581" s="153"/>
      <c r="J581" s="153"/>
      <c r="K581" s="153"/>
      <c r="L581" s="153"/>
      <c r="M581" s="271"/>
    </row>
    <row r="582" spans="1:13" ht="33" customHeight="1">
      <c r="A582" s="304" t="s">
        <v>490</v>
      </c>
      <c r="B582" s="287" t="s">
        <v>629</v>
      </c>
      <c r="C582" s="271" t="s">
        <v>537</v>
      </c>
      <c r="D582" s="92" t="s">
        <v>420</v>
      </c>
      <c r="E582" s="153">
        <f t="shared" si="151"/>
        <v>293</v>
      </c>
      <c r="F582" s="153">
        <f t="shared" si="152"/>
        <v>293</v>
      </c>
      <c r="G582" s="153">
        <f>SUM(G583:G584)</f>
        <v>200</v>
      </c>
      <c r="H582" s="153">
        <f>SUM(H583:H584)</f>
        <v>0</v>
      </c>
      <c r="I582" s="153">
        <f>SUM(I583:I584)</f>
        <v>93</v>
      </c>
      <c r="J582" s="153">
        <f>SUM(J583:J584)</f>
        <v>293</v>
      </c>
      <c r="K582" s="153"/>
      <c r="L582" s="153"/>
      <c r="M582" s="271"/>
    </row>
    <row r="583" spans="1:13" ht="33" customHeight="1">
      <c r="A583" s="304"/>
      <c r="B583" s="288"/>
      <c r="C583" s="271"/>
      <c r="D583" s="92">
        <v>2013</v>
      </c>
      <c r="E583" s="153">
        <f t="shared" si="151"/>
        <v>293</v>
      </c>
      <c r="F583" s="153">
        <f t="shared" si="152"/>
        <v>293</v>
      </c>
      <c r="G583" s="153">
        <v>200</v>
      </c>
      <c r="H583" s="153"/>
      <c r="I583" s="153">
        <v>93</v>
      </c>
      <c r="J583" s="153">
        <v>293</v>
      </c>
      <c r="K583" s="153"/>
      <c r="L583" s="153"/>
      <c r="M583" s="271"/>
    </row>
    <row r="584" spans="1:13" ht="33" customHeight="1">
      <c r="A584" s="304"/>
      <c r="B584" s="288"/>
      <c r="C584" s="305"/>
      <c r="D584" s="92">
        <v>2014</v>
      </c>
      <c r="E584" s="153">
        <f t="shared" si="151"/>
        <v>0</v>
      </c>
      <c r="F584" s="153">
        <f t="shared" si="152"/>
        <v>0</v>
      </c>
      <c r="G584" s="153"/>
      <c r="H584" s="153"/>
      <c r="I584" s="153"/>
      <c r="J584" s="153"/>
      <c r="K584" s="153"/>
      <c r="L584" s="153"/>
      <c r="M584" s="271"/>
    </row>
    <row r="585" spans="1:13" ht="33" customHeight="1">
      <c r="A585" s="304" t="s">
        <v>492</v>
      </c>
      <c r="B585" s="287" t="s">
        <v>628</v>
      </c>
      <c r="C585" s="271" t="s">
        <v>537</v>
      </c>
      <c r="D585" s="92" t="s">
        <v>420</v>
      </c>
      <c r="E585" s="153">
        <f t="shared" si="151"/>
        <v>637</v>
      </c>
      <c r="F585" s="153">
        <f t="shared" si="152"/>
        <v>374.8</v>
      </c>
      <c r="G585" s="153">
        <f>SUM(G586:G587)</f>
        <v>400</v>
      </c>
      <c r="H585" s="153">
        <f>SUM(H586:H587)</f>
        <v>337.3</v>
      </c>
      <c r="I585" s="153">
        <f>SUM(I586:I587)</f>
        <v>237</v>
      </c>
      <c r="J585" s="153">
        <f>SUM(J586:J587)</f>
        <v>37.5</v>
      </c>
      <c r="K585" s="153"/>
      <c r="L585" s="153"/>
      <c r="M585" s="271"/>
    </row>
    <row r="586" spans="1:13" ht="33" customHeight="1">
      <c r="A586" s="304"/>
      <c r="B586" s="288"/>
      <c r="C586" s="271"/>
      <c r="D586" s="92">
        <v>2013</v>
      </c>
      <c r="E586" s="153">
        <f t="shared" si="151"/>
        <v>637</v>
      </c>
      <c r="F586" s="153">
        <f t="shared" si="152"/>
        <v>374.8</v>
      </c>
      <c r="G586" s="153">
        <v>400</v>
      </c>
      <c r="H586" s="153">
        <v>337.3</v>
      </c>
      <c r="I586" s="153">
        <v>237</v>
      </c>
      <c r="J586" s="153">
        <v>37.5</v>
      </c>
      <c r="K586" s="153"/>
      <c r="L586" s="153"/>
      <c r="M586" s="271"/>
    </row>
    <row r="587" spans="1:13" ht="33" customHeight="1">
      <c r="A587" s="304"/>
      <c r="B587" s="288"/>
      <c r="C587" s="305"/>
      <c r="D587" s="92">
        <v>2014</v>
      </c>
      <c r="E587" s="153">
        <f t="shared" si="151"/>
        <v>0</v>
      </c>
      <c r="F587" s="153">
        <f t="shared" si="152"/>
        <v>0</v>
      </c>
      <c r="G587" s="153"/>
      <c r="H587" s="153"/>
      <c r="I587" s="153"/>
      <c r="J587" s="153"/>
      <c r="K587" s="153"/>
      <c r="L587" s="153"/>
      <c r="M587" s="271"/>
    </row>
    <row r="588" spans="1:13" ht="33" customHeight="1">
      <c r="A588" s="304" t="s">
        <v>494</v>
      </c>
      <c r="B588" s="287" t="s">
        <v>627</v>
      </c>
      <c r="C588" s="271" t="s">
        <v>537</v>
      </c>
      <c r="D588" s="92" t="s">
        <v>420</v>
      </c>
      <c r="E588" s="153">
        <f t="shared" si="151"/>
        <v>1516</v>
      </c>
      <c r="F588" s="153">
        <f t="shared" si="152"/>
        <v>1216.9</v>
      </c>
      <c r="G588" s="153">
        <f>SUM(G589:G590)</f>
        <v>900</v>
      </c>
      <c r="H588" s="153">
        <f>SUM(H589:H590)</f>
        <v>1095.2</v>
      </c>
      <c r="I588" s="153">
        <f>SUM(I589:I590)</f>
        <v>616</v>
      </c>
      <c r="J588" s="153">
        <f>SUM(J589:J590)</f>
        <v>121.7</v>
      </c>
      <c r="K588" s="153"/>
      <c r="L588" s="153"/>
      <c r="M588" s="271"/>
    </row>
    <row r="589" spans="1:13" ht="33" customHeight="1">
      <c r="A589" s="304"/>
      <c r="B589" s="288"/>
      <c r="C589" s="271"/>
      <c r="D589" s="92">
        <v>2013</v>
      </c>
      <c r="E589" s="153">
        <f t="shared" si="151"/>
        <v>1516</v>
      </c>
      <c r="F589" s="153">
        <f t="shared" si="152"/>
        <v>1216.9</v>
      </c>
      <c r="G589" s="153">
        <v>900</v>
      </c>
      <c r="H589" s="153">
        <v>1095.2</v>
      </c>
      <c r="I589" s="153">
        <v>616</v>
      </c>
      <c r="J589" s="153">
        <v>121.7</v>
      </c>
      <c r="K589" s="153"/>
      <c r="L589" s="153"/>
      <c r="M589" s="271"/>
    </row>
    <row r="590" spans="1:13" ht="33" customHeight="1">
      <c r="A590" s="304"/>
      <c r="B590" s="288"/>
      <c r="C590" s="305"/>
      <c r="D590" s="92">
        <v>2014</v>
      </c>
      <c r="E590" s="153">
        <f t="shared" si="151"/>
        <v>0</v>
      </c>
      <c r="F590" s="153">
        <f t="shared" si="152"/>
        <v>0</v>
      </c>
      <c r="G590" s="153"/>
      <c r="H590" s="153"/>
      <c r="I590" s="153"/>
      <c r="J590" s="153"/>
      <c r="K590" s="153"/>
      <c r="L590" s="153"/>
      <c r="M590" s="271"/>
    </row>
    <row r="591" spans="1:13" ht="33" customHeight="1">
      <c r="A591" s="304" t="s">
        <v>496</v>
      </c>
      <c r="B591" s="287" t="s">
        <v>626</v>
      </c>
      <c r="C591" s="271" t="s">
        <v>537</v>
      </c>
      <c r="D591" s="92" t="s">
        <v>420</v>
      </c>
      <c r="E591" s="153">
        <f t="shared" si="151"/>
        <v>233</v>
      </c>
      <c r="F591" s="153">
        <f t="shared" si="152"/>
        <v>235.2</v>
      </c>
      <c r="G591" s="153">
        <f>SUM(G592:G593)</f>
        <v>200</v>
      </c>
      <c r="H591" s="153">
        <f>SUM(H592:H593)</f>
        <v>148.9</v>
      </c>
      <c r="I591" s="153">
        <f>SUM(I592:I593)</f>
        <v>33</v>
      </c>
      <c r="J591" s="153">
        <f>SUM(J592:J593)</f>
        <v>86.3</v>
      </c>
      <c r="K591" s="153"/>
      <c r="L591" s="153"/>
      <c r="M591" s="271"/>
    </row>
    <row r="592" spans="1:13" ht="33" customHeight="1">
      <c r="A592" s="304"/>
      <c r="B592" s="288"/>
      <c r="C592" s="271"/>
      <c r="D592" s="92">
        <v>2013</v>
      </c>
      <c r="E592" s="153">
        <f t="shared" si="151"/>
        <v>233</v>
      </c>
      <c r="F592" s="153">
        <f t="shared" si="152"/>
        <v>235.2</v>
      </c>
      <c r="G592" s="153">
        <v>200</v>
      </c>
      <c r="H592" s="153">
        <v>148.9</v>
      </c>
      <c r="I592" s="153">
        <v>33</v>
      </c>
      <c r="J592" s="153">
        <v>86.3</v>
      </c>
      <c r="K592" s="153"/>
      <c r="L592" s="153"/>
      <c r="M592" s="271"/>
    </row>
    <row r="593" spans="1:13" ht="33" customHeight="1">
      <c r="A593" s="304"/>
      <c r="B593" s="288"/>
      <c r="C593" s="305"/>
      <c r="D593" s="92">
        <v>2014</v>
      </c>
      <c r="E593" s="153">
        <f t="shared" si="151"/>
        <v>0</v>
      </c>
      <c r="F593" s="153">
        <f t="shared" si="152"/>
        <v>0</v>
      </c>
      <c r="G593" s="153"/>
      <c r="H593" s="153"/>
      <c r="I593" s="153"/>
      <c r="J593" s="153"/>
      <c r="K593" s="153"/>
      <c r="L593" s="153"/>
      <c r="M593" s="271"/>
    </row>
    <row r="594" spans="1:13" ht="33" customHeight="1">
      <c r="A594" s="304" t="s">
        <v>498</v>
      </c>
      <c r="B594" s="287" t="s">
        <v>625</v>
      </c>
      <c r="C594" s="271" t="s">
        <v>537</v>
      </c>
      <c r="D594" s="92" t="s">
        <v>420</v>
      </c>
      <c r="E594" s="153">
        <f t="shared" si="151"/>
        <v>168</v>
      </c>
      <c r="F594" s="153">
        <f t="shared" si="152"/>
        <v>170</v>
      </c>
      <c r="G594" s="153">
        <f>SUM(G595:G596)</f>
        <v>100</v>
      </c>
      <c r="H594" s="153">
        <f>SUM(H595:H596)</f>
        <v>153</v>
      </c>
      <c r="I594" s="153">
        <f>SUM(I595:I596)</f>
        <v>68</v>
      </c>
      <c r="J594" s="153">
        <f>SUM(J595:J596)</f>
        <v>17</v>
      </c>
      <c r="K594" s="153"/>
      <c r="L594" s="153"/>
      <c r="M594" s="271"/>
    </row>
    <row r="595" spans="1:13" ht="33" customHeight="1">
      <c r="A595" s="304"/>
      <c r="B595" s="288"/>
      <c r="C595" s="271"/>
      <c r="D595" s="92">
        <v>2013</v>
      </c>
      <c r="E595" s="153">
        <f t="shared" si="151"/>
        <v>168</v>
      </c>
      <c r="F595" s="153">
        <f t="shared" si="152"/>
        <v>170</v>
      </c>
      <c r="G595" s="153">
        <v>100</v>
      </c>
      <c r="H595" s="153">
        <v>153</v>
      </c>
      <c r="I595" s="153">
        <v>68</v>
      </c>
      <c r="J595" s="153">
        <v>17</v>
      </c>
      <c r="K595" s="153"/>
      <c r="L595" s="153"/>
      <c r="M595" s="271"/>
    </row>
    <row r="596" spans="1:13" ht="33" customHeight="1">
      <c r="A596" s="304"/>
      <c r="B596" s="288"/>
      <c r="C596" s="305"/>
      <c r="D596" s="92">
        <v>2014</v>
      </c>
      <c r="E596" s="153">
        <f t="shared" si="151"/>
        <v>0</v>
      </c>
      <c r="F596" s="153">
        <f t="shared" si="152"/>
        <v>0</v>
      </c>
      <c r="G596" s="153"/>
      <c r="H596" s="153"/>
      <c r="I596" s="153"/>
      <c r="J596" s="153"/>
      <c r="K596" s="153"/>
      <c r="L596" s="153"/>
      <c r="M596" s="271"/>
    </row>
    <row r="597" spans="1:13" ht="33" customHeight="1">
      <c r="A597" s="304" t="s">
        <v>560</v>
      </c>
      <c r="B597" s="287" t="s">
        <v>624</v>
      </c>
      <c r="C597" s="271" t="s">
        <v>537</v>
      </c>
      <c r="D597" s="92" t="s">
        <v>420</v>
      </c>
      <c r="E597" s="153">
        <f t="shared" si="151"/>
        <v>169</v>
      </c>
      <c r="F597" s="153">
        <f t="shared" si="152"/>
        <v>176.1</v>
      </c>
      <c r="G597" s="153">
        <f>SUM(G598:G599)</f>
        <v>100</v>
      </c>
      <c r="H597" s="153">
        <f>SUM(H598:H599)</f>
        <v>158.5</v>
      </c>
      <c r="I597" s="153">
        <f>SUM(I598:I599)</f>
        <v>69</v>
      </c>
      <c r="J597" s="153">
        <f>SUM(J598:J599)</f>
        <v>17.6</v>
      </c>
      <c r="K597" s="153"/>
      <c r="L597" s="153"/>
      <c r="M597" s="271"/>
    </row>
    <row r="598" spans="1:13" ht="33" customHeight="1">
      <c r="A598" s="304"/>
      <c r="B598" s="288"/>
      <c r="C598" s="271"/>
      <c r="D598" s="92">
        <v>2013</v>
      </c>
      <c r="E598" s="153">
        <f t="shared" si="151"/>
        <v>169</v>
      </c>
      <c r="F598" s="153">
        <f t="shared" si="152"/>
        <v>176.1</v>
      </c>
      <c r="G598" s="153">
        <v>100</v>
      </c>
      <c r="H598" s="153">
        <v>158.5</v>
      </c>
      <c r="I598" s="153">
        <v>69</v>
      </c>
      <c r="J598" s="153">
        <v>17.6</v>
      </c>
      <c r="K598" s="153"/>
      <c r="L598" s="153"/>
      <c r="M598" s="271"/>
    </row>
    <row r="599" spans="1:13" ht="33" customHeight="1">
      <c r="A599" s="304"/>
      <c r="B599" s="288"/>
      <c r="C599" s="305"/>
      <c r="D599" s="92">
        <v>2014</v>
      </c>
      <c r="E599" s="153">
        <f t="shared" si="151"/>
        <v>0</v>
      </c>
      <c r="F599" s="153">
        <f t="shared" si="152"/>
        <v>0</v>
      </c>
      <c r="G599" s="153"/>
      <c r="H599" s="153"/>
      <c r="I599" s="153"/>
      <c r="J599" s="153"/>
      <c r="K599" s="153"/>
      <c r="L599" s="153"/>
      <c r="M599" s="271"/>
    </row>
    <row r="600" spans="1:13" ht="33" customHeight="1">
      <c r="A600" s="304" t="s">
        <v>558</v>
      </c>
      <c r="B600" s="287" t="s">
        <v>623</v>
      </c>
      <c r="C600" s="271" t="s">
        <v>537</v>
      </c>
      <c r="D600" s="92" t="s">
        <v>420</v>
      </c>
      <c r="E600" s="153">
        <f t="shared" si="151"/>
        <v>158</v>
      </c>
      <c r="F600" s="153">
        <f t="shared" si="152"/>
        <v>163.4</v>
      </c>
      <c r="G600" s="153">
        <f>SUM(G601:G602)</f>
        <v>100</v>
      </c>
      <c r="H600" s="153">
        <f>SUM(H601:H602)</f>
        <v>147.1</v>
      </c>
      <c r="I600" s="153">
        <f>SUM(I601:I602)</f>
        <v>58</v>
      </c>
      <c r="J600" s="153">
        <f>SUM(J601:J602)</f>
        <v>16.3</v>
      </c>
      <c r="K600" s="153"/>
      <c r="L600" s="153"/>
      <c r="M600" s="271"/>
    </row>
    <row r="601" spans="1:13" ht="33" customHeight="1">
      <c r="A601" s="304"/>
      <c r="B601" s="288"/>
      <c r="C601" s="271"/>
      <c r="D601" s="92">
        <v>2013</v>
      </c>
      <c r="E601" s="153">
        <f t="shared" si="151"/>
        <v>158</v>
      </c>
      <c r="F601" s="153">
        <f t="shared" si="152"/>
        <v>163.4</v>
      </c>
      <c r="G601" s="153">
        <v>100</v>
      </c>
      <c r="H601" s="153">
        <v>147.1</v>
      </c>
      <c r="I601" s="153">
        <v>58</v>
      </c>
      <c r="J601" s="153">
        <v>16.3</v>
      </c>
      <c r="K601" s="153"/>
      <c r="L601" s="153"/>
      <c r="M601" s="271"/>
    </row>
    <row r="602" spans="1:13" ht="33" customHeight="1">
      <c r="A602" s="304"/>
      <c r="B602" s="288"/>
      <c r="C602" s="305"/>
      <c r="D602" s="92">
        <v>2014</v>
      </c>
      <c r="E602" s="153">
        <f t="shared" si="151"/>
        <v>0</v>
      </c>
      <c r="F602" s="153">
        <f t="shared" si="152"/>
        <v>0</v>
      </c>
      <c r="G602" s="153"/>
      <c r="H602" s="153"/>
      <c r="I602" s="153"/>
      <c r="J602" s="153"/>
      <c r="K602" s="153"/>
      <c r="L602" s="153"/>
      <c r="M602" s="271"/>
    </row>
    <row r="603" spans="1:13" ht="33" customHeight="1">
      <c r="A603" s="304" t="s">
        <v>622</v>
      </c>
      <c r="B603" s="287" t="s">
        <v>621</v>
      </c>
      <c r="C603" s="271" t="s">
        <v>537</v>
      </c>
      <c r="D603" s="92" t="s">
        <v>420</v>
      </c>
      <c r="E603" s="153">
        <f t="shared" si="151"/>
        <v>63</v>
      </c>
      <c r="F603" s="153">
        <f t="shared" si="152"/>
        <v>0</v>
      </c>
      <c r="G603" s="153"/>
      <c r="H603" s="153">
        <f>SUM(H604:H605)</f>
        <v>0</v>
      </c>
      <c r="I603" s="153">
        <f>SUM(I604:I605)</f>
        <v>63</v>
      </c>
      <c r="J603" s="153">
        <f>SUM(J604:J605)</f>
        <v>0</v>
      </c>
      <c r="K603" s="153"/>
      <c r="L603" s="153"/>
      <c r="M603" s="271"/>
    </row>
    <row r="604" spans="1:13" ht="33" customHeight="1">
      <c r="A604" s="304"/>
      <c r="B604" s="288"/>
      <c r="C604" s="271"/>
      <c r="D604" s="92">
        <v>2013</v>
      </c>
      <c r="E604" s="153">
        <f t="shared" si="151"/>
        <v>63</v>
      </c>
      <c r="F604" s="153">
        <f t="shared" si="152"/>
        <v>0</v>
      </c>
      <c r="G604" s="153"/>
      <c r="H604" s="153"/>
      <c r="I604" s="153">
        <v>63</v>
      </c>
      <c r="J604" s="153"/>
      <c r="K604" s="153"/>
      <c r="L604" s="153"/>
      <c r="M604" s="271"/>
    </row>
    <row r="605" spans="1:13" ht="33" customHeight="1">
      <c r="A605" s="304"/>
      <c r="B605" s="288"/>
      <c r="C605" s="305"/>
      <c r="D605" s="92">
        <v>2014</v>
      </c>
      <c r="E605" s="153">
        <f aca="true" t="shared" si="153" ref="E605:E636">G605+I605+K605</f>
        <v>0</v>
      </c>
      <c r="F605" s="153">
        <f t="shared" si="152"/>
        <v>0</v>
      </c>
      <c r="G605" s="153"/>
      <c r="H605" s="153"/>
      <c r="I605" s="153"/>
      <c r="J605" s="153"/>
      <c r="K605" s="153"/>
      <c r="L605" s="153"/>
      <c r="M605" s="271"/>
    </row>
    <row r="606" spans="1:13" ht="33" customHeight="1">
      <c r="A606" s="304" t="s">
        <v>620</v>
      </c>
      <c r="B606" s="287" t="s">
        <v>619</v>
      </c>
      <c r="C606" s="271" t="s">
        <v>537</v>
      </c>
      <c r="D606" s="92" t="s">
        <v>420</v>
      </c>
      <c r="E606" s="153">
        <f t="shared" si="153"/>
        <v>299</v>
      </c>
      <c r="F606" s="153">
        <f t="shared" si="152"/>
        <v>312.9</v>
      </c>
      <c r="G606" s="153">
        <f>SUM(G607:G608)</f>
        <v>200</v>
      </c>
      <c r="H606" s="153">
        <f>SUM(H607:H608)</f>
        <v>0</v>
      </c>
      <c r="I606" s="153">
        <f>SUM(I607:I608)</f>
        <v>99</v>
      </c>
      <c r="J606" s="153">
        <f>SUM(J607:J608)</f>
        <v>312.9</v>
      </c>
      <c r="K606" s="153"/>
      <c r="L606" s="153"/>
      <c r="M606" s="271"/>
    </row>
    <row r="607" spans="1:13" ht="33" customHeight="1">
      <c r="A607" s="304"/>
      <c r="B607" s="288"/>
      <c r="C607" s="271"/>
      <c r="D607" s="92">
        <v>2013</v>
      </c>
      <c r="E607" s="153">
        <f t="shared" si="153"/>
        <v>299</v>
      </c>
      <c r="F607" s="153">
        <f t="shared" si="152"/>
        <v>312.9</v>
      </c>
      <c r="G607" s="153">
        <v>200</v>
      </c>
      <c r="H607" s="153"/>
      <c r="I607" s="153">
        <v>99</v>
      </c>
      <c r="J607" s="153">
        <v>312.9</v>
      </c>
      <c r="K607" s="153"/>
      <c r="L607" s="153"/>
      <c r="M607" s="271"/>
    </row>
    <row r="608" spans="1:13" ht="33" customHeight="1">
      <c r="A608" s="304"/>
      <c r="B608" s="288"/>
      <c r="C608" s="305"/>
      <c r="D608" s="92">
        <v>2014</v>
      </c>
      <c r="E608" s="153">
        <f t="shared" si="153"/>
        <v>0</v>
      </c>
      <c r="F608" s="153">
        <f aca="true" t="shared" si="154" ref="F608:F639">H608+J608+L608</f>
        <v>0</v>
      </c>
      <c r="G608" s="153"/>
      <c r="H608" s="153"/>
      <c r="I608" s="153"/>
      <c r="J608" s="153"/>
      <c r="K608" s="153"/>
      <c r="L608" s="153"/>
      <c r="M608" s="271"/>
    </row>
    <row r="609" spans="1:13" ht="33" customHeight="1">
      <c r="A609" s="304" t="s">
        <v>618</v>
      </c>
      <c r="B609" s="287" t="s">
        <v>617</v>
      </c>
      <c r="C609" s="271" t="s">
        <v>537</v>
      </c>
      <c r="D609" s="92" t="s">
        <v>420</v>
      </c>
      <c r="E609" s="153">
        <f t="shared" si="153"/>
        <v>374</v>
      </c>
      <c r="F609" s="153">
        <f t="shared" si="154"/>
        <v>0</v>
      </c>
      <c r="G609" s="153">
        <f>SUM(G610:G611)</f>
        <v>200</v>
      </c>
      <c r="H609" s="153">
        <f>SUM(H610:H611)</f>
        <v>0</v>
      </c>
      <c r="I609" s="153">
        <f>SUM(I610:I611)</f>
        <v>174</v>
      </c>
      <c r="J609" s="153">
        <f>SUM(J610:J611)</f>
        <v>0</v>
      </c>
      <c r="K609" s="153"/>
      <c r="L609" s="153"/>
      <c r="M609" s="271"/>
    </row>
    <row r="610" spans="1:13" ht="33" customHeight="1">
      <c r="A610" s="304"/>
      <c r="B610" s="288"/>
      <c r="C610" s="271"/>
      <c r="D610" s="92">
        <v>2013</v>
      </c>
      <c r="E610" s="153">
        <f t="shared" si="153"/>
        <v>374</v>
      </c>
      <c r="F610" s="153">
        <f t="shared" si="154"/>
        <v>0</v>
      </c>
      <c r="G610" s="153">
        <v>200</v>
      </c>
      <c r="H610" s="153"/>
      <c r="I610" s="153">
        <v>174</v>
      </c>
      <c r="J610" s="153"/>
      <c r="K610" s="153"/>
      <c r="L610" s="153"/>
      <c r="M610" s="271"/>
    </row>
    <row r="611" spans="1:13" ht="33" customHeight="1">
      <c r="A611" s="304"/>
      <c r="B611" s="288"/>
      <c r="C611" s="305"/>
      <c r="D611" s="92">
        <v>2014</v>
      </c>
      <c r="E611" s="153">
        <f t="shared" si="153"/>
        <v>0</v>
      </c>
      <c r="F611" s="153">
        <f t="shared" si="154"/>
        <v>0</v>
      </c>
      <c r="G611" s="153"/>
      <c r="H611" s="153"/>
      <c r="I611" s="153"/>
      <c r="J611" s="153"/>
      <c r="K611" s="153"/>
      <c r="L611" s="153"/>
      <c r="M611" s="271"/>
    </row>
    <row r="612" spans="1:13" ht="33" customHeight="1">
      <c r="A612" s="304" t="s">
        <v>616</v>
      </c>
      <c r="B612" s="287" t="s">
        <v>615</v>
      </c>
      <c r="C612" s="271" t="s">
        <v>537</v>
      </c>
      <c r="D612" s="92" t="s">
        <v>420</v>
      </c>
      <c r="E612" s="153">
        <f t="shared" si="153"/>
        <v>888</v>
      </c>
      <c r="F612" s="153">
        <f t="shared" si="154"/>
        <v>0</v>
      </c>
      <c r="G612" s="153">
        <f>SUM(G613:G614)</f>
        <v>500</v>
      </c>
      <c r="H612" s="153">
        <f>SUM(H613:H614)</f>
        <v>0</v>
      </c>
      <c r="I612" s="153">
        <f>SUM(I613:I614)</f>
        <v>388</v>
      </c>
      <c r="J612" s="153">
        <f>SUM(J613:J614)</f>
        <v>0</v>
      </c>
      <c r="K612" s="153"/>
      <c r="L612" s="153"/>
      <c r="M612" s="271"/>
    </row>
    <row r="613" spans="1:13" ht="33" customHeight="1">
      <c r="A613" s="304"/>
      <c r="B613" s="288"/>
      <c r="C613" s="271"/>
      <c r="D613" s="92">
        <v>2013</v>
      </c>
      <c r="E613" s="153">
        <f t="shared" si="153"/>
        <v>888</v>
      </c>
      <c r="F613" s="153">
        <f t="shared" si="154"/>
        <v>0</v>
      </c>
      <c r="G613" s="153">
        <v>500</v>
      </c>
      <c r="H613" s="153"/>
      <c r="I613" s="153">
        <v>388</v>
      </c>
      <c r="J613" s="153"/>
      <c r="K613" s="153"/>
      <c r="L613" s="153"/>
      <c r="M613" s="271"/>
    </row>
    <row r="614" spans="1:13" ht="33" customHeight="1">
      <c r="A614" s="304"/>
      <c r="B614" s="288"/>
      <c r="C614" s="305"/>
      <c r="D614" s="92">
        <v>2014</v>
      </c>
      <c r="E614" s="153">
        <f t="shared" si="153"/>
        <v>0</v>
      </c>
      <c r="F614" s="153">
        <f t="shared" si="154"/>
        <v>0</v>
      </c>
      <c r="G614" s="153"/>
      <c r="H614" s="153"/>
      <c r="I614" s="153"/>
      <c r="J614" s="153"/>
      <c r="K614" s="153"/>
      <c r="L614" s="153"/>
      <c r="M614" s="271"/>
    </row>
    <row r="615" spans="1:13" ht="33" customHeight="1">
      <c r="A615" s="304" t="s">
        <v>614</v>
      </c>
      <c r="B615" s="287" t="s">
        <v>613</v>
      </c>
      <c r="C615" s="271" t="s">
        <v>537</v>
      </c>
      <c r="D615" s="92" t="s">
        <v>420</v>
      </c>
      <c r="E615" s="153">
        <f t="shared" si="153"/>
        <v>9398</v>
      </c>
      <c r="F615" s="153">
        <f t="shared" si="154"/>
        <v>0</v>
      </c>
      <c r="G615" s="153">
        <f>SUM(G616:G617)</f>
        <v>8458</v>
      </c>
      <c r="H615" s="153">
        <f>SUM(H616:H617)</f>
        <v>0</v>
      </c>
      <c r="I615" s="153">
        <f>SUM(I616:I617)</f>
        <v>940</v>
      </c>
      <c r="J615" s="153">
        <f>SUM(J616:J617)</f>
        <v>0</v>
      </c>
      <c r="K615" s="153"/>
      <c r="L615" s="153"/>
      <c r="M615" s="271"/>
    </row>
    <row r="616" spans="1:13" ht="33" customHeight="1">
      <c r="A616" s="304"/>
      <c r="B616" s="288"/>
      <c r="C616" s="271"/>
      <c r="D616" s="92">
        <v>2013</v>
      </c>
      <c r="E616" s="153">
        <f t="shared" si="153"/>
        <v>0</v>
      </c>
      <c r="F616" s="153">
        <f t="shared" si="154"/>
        <v>0</v>
      </c>
      <c r="G616" s="153"/>
      <c r="H616" s="153"/>
      <c r="I616" s="153"/>
      <c r="J616" s="153"/>
      <c r="K616" s="153"/>
      <c r="L616" s="153"/>
      <c r="M616" s="271"/>
    </row>
    <row r="617" spans="1:13" ht="33" customHeight="1">
      <c r="A617" s="304"/>
      <c r="B617" s="288"/>
      <c r="C617" s="305"/>
      <c r="D617" s="92">
        <v>2014</v>
      </c>
      <c r="E617" s="153">
        <f t="shared" si="153"/>
        <v>9398</v>
      </c>
      <c r="F617" s="153">
        <f t="shared" si="154"/>
        <v>0</v>
      </c>
      <c r="G617" s="153">
        <v>8458</v>
      </c>
      <c r="H617" s="153"/>
      <c r="I617" s="153">
        <v>940</v>
      </c>
      <c r="J617" s="153"/>
      <c r="K617" s="153"/>
      <c r="L617" s="153"/>
      <c r="M617" s="271"/>
    </row>
    <row r="618" spans="1:13" ht="33" customHeight="1">
      <c r="A618" s="304" t="s">
        <v>612</v>
      </c>
      <c r="B618" s="287" t="s">
        <v>611</v>
      </c>
      <c r="C618" s="271" t="s">
        <v>537</v>
      </c>
      <c r="D618" s="92" t="s">
        <v>420</v>
      </c>
      <c r="E618" s="153">
        <f t="shared" si="153"/>
        <v>186</v>
      </c>
      <c r="F618" s="153">
        <f t="shared" si="154"/>
        <v>0</v>
      </c>
      <c r="G618" s="153">
        <f>SUM(G619:G620)</f>
        <v>167</v>
      </c>
      <c r="H618" s="153">
        <f>SUM(H619:H620)</f>
        <v>0</v>
      </c>
      <c r="I618" s="153">
        <f>SUM(I619:I620)</f>
        <v>19</v>
      </c>
      <c r="J618" s="153">
        <f>SUM(J619:J620)</f>
        <v>0</v>
      </c>
      <c r="K618" s="153"/>
      <c r="L618" s="153"/>
      <c r="M618" s="271"/>
    </row>
    <row r="619" spans="1:13" ht="33" customHeight="1">
      <c r="A619" s="304"/>
      <c r="B619" s="288"/>
      <c r="C619" s="271"/>
      <c r="D619" s="92">
        <v>2013</v>
      </c>
      <c r="E619" s="153">
        <f t="shared" si="153"/>
        <v>0</v>
      </c>
      <c r="F619" s="153">
        <f t="shared" si="154"/>
        <v>0</v>
      </c>
      <c r="G619" s="153"/>
      <c r="H619" s="153"/>
      <c r="I619" s="153"/>
      <c r="J619" s="153"/>
      <c r="K619" s="153"/>
      <c r="L619" s="153"/>
      <c r="M619" s="271"/>
    </row>
    <row r="620" spans="1:13" ht="33" customHeight="1">
      <c r="A620" s="304"/>
      <c r="B620" s="288"/>
      <c r="C620" s="305"/>
      <c r="D620" s="92">
        <v>2014</v>
      </c>
      <c r="E620" s="153">
        <f t="shared" si="153"/>
        <v>186</v>
      </c>
      <c r="F620" s="153">
        <f t="shared" si="154"/>
        <v>0</v>
      </c>
      <c r="G620" s="153">
        <v>167</v>
      </c>
      <c r="H620" s="153"/>
      <c r="I620" s="153">
        <v>19</v>
      </c>
      <c r="J620" s="153"/>
      <c r="K620" s="153"/>
      <c r="L620" s="153"/>
      <c r="M620" s="271"/>
    </row>
    <row r="621" spans="1:13" ht="33" customHeight="1">
      <c r="A621" s="304" t="s">
        <v>610</v>
      </c>
      <c r="B621" s="287" t="s">
        <v>609</v>
      </c>
      <c r="C621" s="271" t="s">
        <v>537</v>
      </c>
      <c r="D621" s="92" t="s">
        <v>420</v>
      </c>
      <c r="E621" s="153">
        <f t="shared" si="153"/>
        <v>297</v>
      </c>
      <c r="F621" s="153">
        <f t="shared" si="154"/>
        <v>0</v>
      </c>
      <c r="G621" s="153">
        <f>SUM(G622:G623)</f>
        <v>267</v>
      </c>
      <c r="H621" s="153">
        <f>SUM(H622:H623)</f>
        <v>0</v>
      </c>
      <c r="I621" s="153">
        <f>SUM(I622:I623)</f>
        <v>30</v>
      </c>
      <c r="J621" s="153">
        <f>SUM(J622:J623)</f>
        <v>0</v>
      </c>
      <c r="K621" s="153"/>
      <c r="L621" s="153"/>
      <c r="M621" s="271"/>
    </row>
    <row r="622" spans="1:13" ht="33" customHeight="1">
      <c r="A622" s="304"/>
      <c r="B622" s="288"/>
      <c r="C622" s="271"/>
      <c r="D622" s="92">
        <v>2013</v>
      </c>
      <c r="E622" s="153">
        <f t="shared" si="153"/>
        <v>0</v>
      </c>
      <c r="F622" s="153">
        <f t="shared" si="154"/>
        <v>0</v>
      </c>
      <c r="G622" s="153"/>
      <c r="H622" s="153"/>
      <c r="I622" s="153"/>
      <c r="J622" s="153"/>
      <c r="K622" s="153"/>
      <c r="L622" s="153"/>
      <c r="M622" s="271"/>
    </row>
    <row r="623" spans="1:13" ht="33" customHeight="1">
      <c r="A623" s="304"/>
      <c r="B623" s="288"/>
      <c r="C623" s="305"/>
      <c r="D623" s="92">
        <v>2014</v>
      </c>
      <c r="E623" s="153">
        <f t="shared" si="153"/>
        <v>297</v>
      </c>
      <c r="F623" s="153">
        <f t="shared" si="154"/>
        <v>0</v>
      </c>
      <c r="G623" s="153">
        <v>267</v>
      </c>
      <c r="H623" s="153"/>
      <c r="I623" s="153">
        <v>30</v>
      </c>
      <c r="J623" s="153"/>
      <c r="K623" s="153"/>
      <c r="L623" s="153"/>
      <c r="M623" s="271"/>
    </row>
    <row r="624" spans="1:13" ht="33" customHeight="1">
      <c r="A624" s="304" t="s">
        <v>608</v>
      </c>
      <c r="B624" s="301" t="s">
        <v>607</v>
      </c>
      <c r="C624" s="271" t="s">
        <v>537</v>
      </c>
      <c r="D624" s="92" t="s">
        <v>420</v>
      </c>
      <c r="E624" s="153">
        <f t="shared" si="153"/>
        <v>150</v>
      </c>
      <c r="F624" s="153">
        <f t="shared" si="154"/>
        <v>0</v>
      </c>
      <c r="G624" s="153">
        <f>SUM(G625:G626)</f>
        <v>135</v>
      </c>
      <c r="H624" s="153">
        <f>SUM(H625:H626)</f>
        <v>0</v>
      </c>
      <c r="I624" s="153">
        <f>SUM(I625:I626)</f>
        <v>15</v>
      </c>
      <c r="J624" s="153">
        <f>SUM(J625:J626)</f>
        <v>0</v>
      </c>
      <c r="K624" s="153"/>
      <c r="L624" s="153"/>
      <c r="M624" s="271"/>
    </row>
    <row r="625" spans="1:13" ht="33" customHeight="1">
      <c r="A625" s="304"/>
      <c r="B625" s="302"/>
      <c r="C625" s="271"/>
      <c r="D625" s="92">
        <v>2013</v>
      </c>
      <c r="E625" s="153">
        <f t="shared" si="153"/>
        <v>0</v>
      </c>
      <c r="F625" s="153">
        <f t="shared" si="154"/>
        <v>0</v>
      </c>
      <c r="G625" s="153"/>
      <c r="H625" s="153"/>
      <c r="I625" s="153"/>
      <c r="J625" s="153"/>
      <c r="K625" s="153"/>
      <c r="L625" s="153"/>
      <c r="M625" s="271"/>
    </row>
    <row r="626" spans="1:13" ht="33" customHeight="1">
      <c r="A626" s="304"/>
      <c r="B626" s="302"/>
      <c r="C626" s="305"/>
      <c r="D626" s="80">
        <v>2014</v>
      </c>
      <c r="E626" s="153">
        <f t="shared" si="153"/>
        <v>150</v>
      </c>
      <c r="F626" s="153">
        <f t="shared" si="154"/>
        <v>0</v>
      </c>
      <c r="G626" s="153">
        <v>135</v>
      </c>
      <c r="H626" s="153"/>
      <c r="I626" s="153">
        <v>15</v>
      </c>
      <c r="J626" s="153"/>
      <c r="K626" s="153"/>
      <c r="L626" s="153"/>
      <c r="M626" s="271"/>
    </row>
    <row r="627" spans="1:13" ht="33" customHeight="1">
      <c r="A627" s="304" t="s">
        <v>606</v>
      </c>
      <c r="B627" s="287" t="s">
        <v>605</v>
      </c>
      <c r="C627" s="271" t="s">
        <v>537</v>
      </c>
      <c r="D627" s="92" t="s">
        <v>420</v>
      </c>
      <c r="E627" s="153">
        <f t="shared" si="153"/>
        <v>776</v>
      </c>
      <c r="F627" s="153">
        <f t="shared" si="154"/>
        <v>0</v>
      </c>
      <c r="G627" s="153">
        <f>SUM(G628:G629)</f>
        <v>585</v>
      </c>
      <c r="H627" s="153">
        <f>SUM(H628:H629)</f>
        <v>0</v>
      </c>
      <c r="I627" s="153">
        <f>SUM(I628:I629)</f>
        <v>191</v>
      </c>
      <c r="J627" s="153">
        <f>SUM(J628:J629)</f>
        <v>0</v>
      </c>
      <c r="K627" s="153"/>
      <c r="L627" s="153"/>
      <c r="M627" s="271"/>
    </row>
    <row r="628" spans="1:13" ht="33" customHeight="1">
      <c r="A628" s="304"/>
      <c r="B628" s="288"/>
      <c r="C628" s="271"/>
      <c r="D628" s="92">
        <v>2013</v>
      </c>
      <c r="E628" s="153">
        <f t="shared" si="153"/>
        <v>0</v>
      </c>
      <c r="F628" s="153">
        <f t="shared" si="154"/>
        <v>0</v>
      </c>
      <c r="G628" s="153"/>
      <c r="H628" s="153"/>
      <c r="I628" s="153"/>
      <c r="J628" s="153"/>
      <c r="K628" s="153"/>
      <c r="L628" s="153"/>
      <c r="M628" s="271"/>
    </row>
    <row r="629" spans="1:13" ht="33" customHeight="1">
      <c r="A629" s="304"/>
      <c r="B629" s="288"/>
      <c r="C629" s="305"/>
      <c r="D629" s="92">
        <v>2014</v>
      </c>
      <c r="E629" s="153">
        <f t="shared" si="153"/>
        <v>776</v>
      </c>
      <c r="F629" s="153">
        <f t="shared" si="154"/>
        <v>0</v>
      </c>
      <c r="G629" s="153">
        <v>585</v>
      </c>
      <c r="H629" s="153">
        <f aca="true" t="shared" si="155" ref="H629:J630">SUM(H630:H631)</f>
        <v>0</v>
      </c>
      <c r="I629" s="153">
        <f t="shared" si="155"/>
        <v>191</v>
      </c>
      <c r="J629" s="153">
        <f t="shared" si="155"/>
        <v>0</v>
      </c>
      <c r="K629" s="153"/>
      <c r="L629" s="153"/>
      <c r="M629" s="271"/>
    </row>
    <row r="630" spans="1:13" ht="33" customHeight="1">
      <c r="A630" s="304" t="s">
        <v>604</v>
      </c>
      <c r="B630" s="287" t="s">
        <v>603</v>
      </c>
      <c r="C630" s="271" t="s">
        <v>537</v>
      </c>
      <c r="D630" s="92" t="s">
        <v>420</v>
      </c>
      <c r="E630" s="153">
        <f t="shared" si="153"/>
        <v>1907</v>
      </c>
      <c r="F630" s="153">
        <f t="shared" si="154"/>
        <v>0</v>
      </c>
      <c r="G630" s="153">
        <f>SUM(G631:G632)</f>
        <v>1716</v>
      </c>
      <c r="H630" s="153">
        <f t="shared" si="155"/>
        <v>0</v>
      </c>
      <c r="I630" s="153">
        <f t="shared" si="155"/>
        <v>191</v>
      </c>
      <c r="J630" s="153">
        <f t="shared" si="155"/>
        <v>0</v>
      </c>
      <c r="K630" s="153"/>
      <c r="L630" s="153"/>
      <c r="M630" s="271"/>
    </row>
    <row r="631" spans="1:13" ht="33" customHeight="1">
      <c r="A631" s="304"/>
      <c r="B631" s="288"/>
      <c r="C631" s="271"/>
      <c r="D631" s="92">
        <v>2013</v>
      </c>
      <c r="E631" s="153">
        <f t="shared" si="153"/>
        <v>0</v>
      </c>
      <c r="F631" s="153">
        <f t="shared" si="154"/>
        <v>0</v>
      </c>
      <c r="G631" s="153"/>
      <c r="H631" s="153"/>
      <c r="I631" s="153"/>
      <c r="J631" s="153"/>
      <c r="K631" s="153"/>
      <c r="L631" s="153"/>
      <c r="M631" s="271"/>
    </row>
    <row r="632" spans="1:13" ht="33" customHeight="1">
      <c r="A632" s="304"/>
      <c r="B632" s="288"/>
      <c r="C632" s="305"/>
      <c r="D632" s="92">
        <v>2014</v>
      </c>
      <c r="E632" s="153">
        <f t="shared" si="153"/>
        <v>1907</v>
      </c>
      <c r="F632" s="153">
        <f t="shared" si="154"/>
        <v>0</v>
      </c>
      <c r="G632" s="153">
        <v>1716</v>
      </c>
      <c r="H632" s="153"/>
      <c r="I632" s="153">
        <v>191</v>
      </c>
      <c r="J632" s="153"/>
      <c r="K632" s="153"/>
      <c r="L632" s="153"/>
      <c r="M632" s="271"/>
    </row>
    <row r="633" spans="1:13" ht="33" customHeight="1">
      <c r="A633" s="304" t="s">
        <v>602</v>
      </c>
      <c r="B633" s="287" t="s">
        <v>601</v>
      </c>
      <c r="C633" s="271" t="s">
        <v>537</v>
      </c>
      <c r="D633" s="92" t="s">
        <v>420</v>
      </c>
      <c r="E633" s="153">
        <f t="shared" si="153"/>
        <v>1200</v>
      </c>
      <c r="F633" s="153">
        <f t="shared" si="154"/>
        <v>3325</v>
      </c>
      <c r="G633" s="153">
        <f>SUM(G634:G635)</f>
        <v>960</v>
      </c>
      <c r="H633" s="153">
        <f>SUM(H634:H635)</f>
        <v>2660</v>
      </c>
      <c r="I633" s="153">
        <f>SUM(I634:I635)</f>
        <v>240</v>
      </c>
      <c r="J633" s="153">
        <f>SUM(J634:J635)</f>
        <v>665</v>
      </c>
      <c r="K633" s="153"/>
      <c r="L633" s="153"/>
      <c r="M633" s="271"/>
    </row>
    <row r="634" spans="1:13" ht="33" customHeight="1">
      <c r="A634" s="304"/>
      <c r="B634" s="288"/>
      <c r="C634" s="271"/>
      <c r="D634" s="92">
        <v>2013</v>
      </c>
      <c r="E634" s="153">
        <f t="shared" si="153"/>
        <v>0</v>
      </c>
      <c r="F634" s="153">
        <f t="shared" si="154"/>
        <v>665</v>
      </c>
      <c r="G634" s="153"/>
      <c r="H634" s="153"/>
      <c r="I634" s="153"/>
      <c r="J634" s="153">
        <v>665</v>
      </c>
      <c r="K634" s="153"/>
      <c r="L634" s="153"/>
      <c r="M634" s="271"/>
    </row>
    <row r="635" spans="1:13" ht="48" customHeight="1">
      <c r="A635" s="304"/>
      <c r="B635" s="288"/>
      <c r="C635" s="305"/>
      <c r="D635" s="92">
        <v>2014</v>
      </c>
      <c r="E635" s="153">
        <f t="shared" si="153"/>
        <v>1200</v>
      </c>
      <c r="F635" s="153">
        <f t="shared" si="154"/>
        <v>2660</v>
      </c>
      <c r="G635" s="153">
        <v>960</v>
      </c>
      <c r="H635" s="153">
        <v>2660</v>
      </c>
      <c r="I635" s="153">
        <v>240</v>
      </c>
      <c r="J635" s="153"/>
      <c r="K635" s="153"/>
      <c r="L635" s="153"/>
      <c r="M635" s="271"/>
    </row>
    <row r="636" spans="1:13" ht="33" customHeight="1">
      <c r="A636" s="304" t="s">
        <v>600</v>
      </c>
      <c r="B636" s="287" t="s">
        <v>599</v>
      </c>
      <c r="C636" s="271" t="s">
        <v>537</v>
      </c>
      <c r="D636" s="92" t="s">
        <v>420</v>
      </c>
      <c r="E636" s="153">
        <f t="shared" si="153"/>
        <v>2200</v>
      </c>
      <c r="F636" s="153">
        <f t="shared" si="154"/>
        <v>4951.1</v>
      </c>
      <c r="G636" s="153">
        <f>SUM(G637:G638)</f>
        <v>1760</v>
      </c>
      <c r="H636" s="153">
        <f>SUM(H637:H638)</f>
        <v>3960.9</v>
      </c>
      <c r="I636" s="153">
        <f>SUM(I637:I638)</f>
        <v>440</v>
      </c>
      <c r="J636" s="153">
        <f>SUM(J637:J638)</f>
        <v>990.2</v>
      </c>
      <c r="K636" s="153"/>
      <c r="L636" s="153"/>
      <c r="M636" s="271"/>
    </row>
    <row r="637" spans="1:13" ht="33" customHeight="1">
      <c r="A637" s="304"/>
      <c r="B637" s="288"/>
      <c r="C637" s="271"/>
      <c r="D637" s="92">
        <v>2013</v>
      </c>
      <c r="E637" s="153">
        <f aca="true" t="shared" si="156" ref="E637:E755">G637+I637+K637</f>
        <v>0</v>
      </c>
      <c r="F637" s="153">
        <f t="shared" si="154"/>
        <v>990.2</v>
      </c>
      <c r="G637" s="153"/>
      <c r="H637" s="153"/>
      <c r="I637" s="153"/>
      <c r="J637" s="153">
        <v>990.2</v>
      </c>
      <c r="K637" s="153"/>
      <c r="L637" s="153"/>
      <c r="M637" s="271"/>
    </row>
    <row r="638" spans="1:13" ht="52.5" customHeight="1">
      <c r="A638" s="304"/>
      <c r="B638" s="288"/>
      <c r="C638" s="305"/>
      <c r="D638" s="92">
        <v>2014</v>
      </c>
      <c r="E638" s="153">
        <f t="shared" si="156"/>
        <v>2200</v>
      </c>
      <c r="F638" s="153">
        <f t="shared" si="154"/>
        <v>3960.9</v>
      </c>
      <c r="G638" s="153">
        <v>1760</v>
      </c>
      <c r="H638" s="153">
        <v>3960.9</v>
      </c>
      <c r="I638" s="153">
        <v>440</v>
      </c>
      <c r="J638" s="153"/>
      <c r="K638" s="153"/>
      <c r="L638" s="153"/>
      <c r="M638" s="271"/>
    </row>
    <row r="639" spans="1:13" ht="33" customHeight="1">
      <c r="A639" s="304" t="s">
        <v>598</v>
      </c>
      <c r="B639" s="287" t="s">
        <v>597</v>
      </c>
      <c r="C639" s="271" t="s">
        <v>537</v>
      </c>
      <c r="D639" s="92" t="s">
        <v>420</v>
      </c>
      <c r="E639" s="153">
        <f t="shared" si="156"/>
        <v>13082.76</v>
      </c>
      <c r="F639" s="153">
        <f t="shared" si="154"/>
        <v>54.5</v>
      </c>
      <c r="G639" s="153">
        <f>SUM(G640:G641)</f>
        <v>11290</v>
      </c>
      <c r="H639" s="153">
        <f>SUM(H640:H641)</f>
        <v>47.2</v>
      </c>
      <c r="I639" s="153">
        <f>SUM(I640:I641)</f>
        <v>1792.76</v>
      </c>
      <c r="J639" s="153">
        <f>SUM(J640:J641)</f>
        <v>7.3</v>
      </c>
      <c r="K639" s="153"/>
      <c r="L639" s="153"/>
      <c r="M639" s="271"/>
    </row>
    <row r="640" spans="1:13" ht="33" customHeight="1">
      <c r="A640" s="304"/>
      <c r="B640" s="288"/>
      <c r="C640" s="271"/>
      <c r="D640" s="92">
        <v>2013</v>
      </c>
      <c r="E640" s="153">
        <f t="shared" si="156"/>
        <v>537.76</v>
      </c>
      <c r="F640" s="153">
        <f aca="true" t="shared" si="157" ref="F640:F758">H640+J640+L640</f>
        <v>0</v>
      </c>
      <c r="G640" s="153"/>
      <c r="H640" s="153"/>
      <c r="I640" s="153">
        <v>537.76</v>
      </c>
      <c r="J640" s="153"/>
      <c r="K640" s="153"/>
      <c r="L640" s="153"/>
      <c r="M640" s="271"/>
    </row>
    <row r="641" spans="1:13" ht="33" customHeight="1">
      <c r="A641" s="304"/>
      <c r="B641" s="288"/>
      <c r="C641" s="305"/>
      <c r="D641" s="92">
        <v>2014</v>
      </c>
      <c r="E641" s="153">
        <f t="shared" si="156"/>
        <v>12545</v>
      </c>
      <c r="F641" s="153">
        <f t="shared" si="157"/>
        <v>54.5</v>
      </c>
      <c r="G641" s="153">
        <v>11290</v>
      </c>
      <c r="H641" s="153">
        <v>47.2</v>
      </c>
      <c r="I641" s="153">
        <v>1255</v>
      </c>
      <c r="J641" s="153">
        <v>7.3</v>
      </c>
      <c r="K641" s="153"/>
      <c r="L641" s="153"/>
      <c r="M641" s="271"/>
    </row>
    <row r="642" spans="1:13" ht="33" customHeight="1">
      <c r="A642" s="345" t="s">
        <v>596</v>
      </c>
      <c r="B642" s="287" t="s">
        <v>595</v>
      </c>
      <c r="C642" s="271" t="s">
        <v>537</v>
      </c>
      <c r="D642" s="92" t="s">
        <v>420</v>
      </c>
      <c r="E642" s="153">
        <f t="shared" si="156"/>
        <v>1414.9099999999999</v>
      </c>
      <c r="F642" s="153">
        <f t="shared" si="157"/>
        <v>0</v>
      </c>
      <c r="G642" s="153">
        <f>SUM(G643:G644)</f>
        <v>1100</v>
      </c>
      <c r="H642" s="153">
        <f>SUM(H643:H644)</f>
        <v>0</v>
      </c>
      <c r="I642" s="153">
        <f>SUM(I643:I644)</f>
        <v>314.90999999999997</v>
      </c>
      <c r="J642" s="153">
        <f>SUM(J643:J644)</f>
        <v>0</v>
      </c>
      <c r="K642" s="153"/>
      <c r="L642" s="153"/>
      <c r="M642" s="271"/>
    </row>
    <row r="643" spans="1:13" ht="33" customHeight="1">
      <c r="A643" s="346"/>
      <c r="B643" s="288"/>
      <c r="C643" s="271"/>
      <c r="D643" s="80">
        <v>2013</v>
      </c>
      <c r="E643" s="153">
        <f t="shared" si="156"/>
        <v>9.15</v>
      </c>
      <c r="F643" s="153">
        <f t="shared" si="157"/>
        <v>0</v>
      </c>
      <c r="G643" s="153"/>
      <c r="H643" s="153"/>
      <c r="I643" s="153">
        <v>9.15</v>
      </c>
      <c r="J643" s="153"/>
      <c r="K643" s="153"/>
      <c r="L643" s="153"/>
      <c r="M643" s="271"/>
    </row>
    <row r="644" spans="1:13" ht="33" customHeight="1">
      <c r="A644" s="346"/>
      <c r="B644" s="288"/>
      <c r="C644" s="305"/>
      <c r="D644" s="80">
        <v>2014</v>
      </c>
      <c r="E644" s="153">
        <f t="shared" si="156"/>
        <v>1405.76</v>
      </c>
      <c r="F644" s="153">
        <f t="shared" si="157"/>
        <v>0</v>
      </c>
      <c r="G644" s="153">
        <f>SUM(G645:G646)</f>
        <v>1100</v>
      </c>
      <c r="H644" s="153">
        <f>SUM(H645:H646)</f>
        <v>0</v>
      </c>
      <c r="I644" s="153">
        <f>SUM(I645:I646)</f>
        <v>305.76</v>
      </c>
      <c r="J644" s="153">
        <f>SUM(J645:J646)</f>
        <v>0</v>
      </c>
      <c r="K644" s="153"/>
      <c r="L644" s="153"/>
      <c r="M644" s="271"/>
    </row>
    <row r="645" spans="1:13" ht="33" customHeight="1">
      <c r="A645" s="304" t="s">
        <v>594</v>
      </c>
      <c r="B645" s="287" t="s">
        <v>593</v>
      </c>
      <c r="C645" s="271" t="s">
        <v>537</v>
      </c>
      <c r="D645" s="92" t="s">
        <v>420</v>
      </c>
      <c r="E645" s="153">
        <f t="shared" si="156"/>
        <v>977.88</v>
      </c>
      <c r="F645" s="153">
        <f t="shared" si="157"/>
        <v>0</v>
      </c>
      <c r="G645" s="153">
        <f>SUM(G646:G647)</f>
        <v>800</v>
      </c>
      <c r="H645" s="153"/>
      <c r="I645" s="153">
        <f>SUM(I646:I647)</f>
        <v>177.88</v>
      </c>
      <c r="J645" s="153"/>
      <c r="K645" s="153"/>
      <c r="L645" s="153"/>
      <c r="M645" s="271"/>
    </row>
    <row r="646" spans="1:13" ht="33" customHeight="1">
      <c r="A646" s="304"/>
      <c r="B646" s="288"/>
      <c r="C646" s="271"/>
      <c r="D646" s="92">
        <v>2013</v>
      </c>
      <c r="E646" s="153">
        <f t="shared" si="156"/>
        <v>427.88</v>
      </c>
      <c r="F646" s="153">
        <f t="shared" si="157"/>
        <v>0</v>
      </c>
      <c r="G646" s="153">
        <v>300</v>
      </c>
      <c r="H646" s="153"/>
      <c r="I646" s="153">
        <v>127.88</v>
      </c>
      <c r="J646" s="153"/>
      <c r="K646" s="153"/>
      <c r="L646" s="153"/>
      <c r="M646" s="271"/>
    </row>
    <row r="647" spans="1:13" ht="33" customHeight="1">
      <c r="A647" s="304"/>
      <c r="B647" s="288"/>
      <c r="C647" s="305"/>
      <c r="D647" s="92">
        <v>2014</v>
      </c>
      <c r="E647" s="153">
        <f t="shared" si="156"/>
        <v>550</v>
      </c>
      <c r="F647" s="153">
        <f t="shared" si="157"/>
        <v>0</v>
      </c>
      <c r="G647" s="153">
        <v>500</v>
      </c>
      <c r="H647" s="153"/>
      <c r="I647" s="153">
        <v>50</v>
      </c>
      <c r="J647" s="153"/>
      <c r="K647" s="153"/>
      <c r="L647" s="153"/>
      <c r="M647" s="271"/>
    </row>
    <row r="648" spans="1:13" ht="33" customHeight="1">
      <c r="A648" s="307" t="s">
        <v>734</v>
      </c>
      <c r="B648" s="400" t="s">
        <v>733</v>
      </c>
      <c r="C648" s="293" t="s">
        <v>678</v>
      </c>
      <c r="D648" s="181" t="s">
        <v>19</v>
      </c>
      <c r="E648" s="96">
        <f aca="true" t="shared" si="158" ref="E648:E653">SUM(G648+I648+K648)</f>
        <v>100</v>
      </c>
      <c r="F648" s="96">
        <f aca="true" t="shared" si="159" ref="F648:F653">SUM(H648+J648+L648)</f>
        <v>0</v>
      </c>
      <c r="G648" s="96">
        <f aca="true" t="shared" si="160" ref="G648:L648">SUM(G649:G650)</f>
        <v>0</v>
      </c>
      <c r="H648" s="96">
        <f t="shared" si="160"/>
        <v>0</v>
      </c>
      <c r="I648" s="96">
        <f t="shared" si="160"/>
        <v>100</v>
      </c>
      <c r="J648" s="96">
        <f t="shared" si="160"/>
        <v>0</v>
      </c>
      <c r="K648" s="96">
        <f t="shared" si="160"/>
        <v>0</v>
      </c>
      <c r="L648" s="96">
        <f t="shared" si="160"/>
        <v>0</v>
      </c>
      <c r="M648" s="308"/>
    </row>
    <row r="649" spans="1:13" ht="33" customHeight="1">
      <c r="A649" s="317"/>
      <c r="B649" s="401"/>
      <c r="C649" s="293"/>
      <c r="D649" s="182" t="s">
        <v>15</v>
      </c>
      <c r="E649" s="96">
        <f t="shared" si="158"/>
        <v>0</v>
      </c>
      <c r="F649" s="96">
        <f t="shared" si="159"/>
        <v>0</v>
      </c>
      <c r="G649" s="96"/>
      <c r="H649" s="96"/>
      <c r="I649" s="93">
        <v>0</v>
      </c>
      <c r="J649" s="96"/>
      <c r="K649" s="96"/>
      <c r="L649" s="96"/>
      <c r="M649" s="318"/>
    </row>
    <row r="650" spans="1:13" ht="53.25" customHeight="1">
      <c r="A650" s="317"/>
      <c r="B650" s="503"/>
      <c r="C650" s="293"/>
      <c r="D650" s="182" t="s">
        <v>12</v>
      </c>
      <c r="E650" s="96">
        <f t="shared" si="158"/>
        <v>100</v>
      </c>
      <c r="F650" s="96">
        <f t="shared" si="159"/>
        <v>0</v>
      </c>
      <c r="G650" s="96"/>
      <c r="H650" s="96"/>
      <c r="I650" s="93">
        <v>100</v>
      </c>
      <c r="J650" s="96"/>
      <c r="K650" s="96"/>
      <c r="L650" s="96"/>
      <c r="M650" s="318"/>
    </row>
    <row r="651" spans="1:13" ht="33" customHeight="1">
      <c r="A651" s="307" t="s">
        <v>732</v>
      </c>
      <c r="B651" s="400" t="s">
        <v>731</v>
      </c>
      <c r="C651" s="293" t="s">
        <v>678</v>
      </c>
      <c r="D651" s="181" t="s">
        <v>19</v>
      </c>
      <c r="E651" s="96">
        <f t="shared" si="158"/>
        <v>2500</v>
      </c>
      <c r="F651" s="96">
        <f t="shared" si="159"/>
        <v>0</v>
      </c>
      <c r="G651" s="96">
        <f aca="true" t="shared" si="161" ref="G651:L651">SUM(G652:G653)</f>
        <v>2500</v>
      </c>
      <c r="H651" s="96">
        <f t="shared" si="161"/>
        <v>0</v>
      </c>
      <c r="I651" s="96">
        <f t="shared" si="161"/>
        <v>0</v>
      </c>
      <c r="J651" s="96">
        <f t="shared" si="161"/>
        <v>0</v>
      </c>
      <c r="K651" s="96">
        <f t="shared" si="161"/>
        <v>0</v>
      </c>
      <c r="L651" s="96">
        <f t="shared" si="161"/>
        <v>0</v>
      </c>
      <c r="M651" s="308"/>
    </row>
    <row r="652" spans="1:13" ht="33" customHeight="1">
      <c r="A652" s="317"/>
      <c r="B652" s="401"/>
      <c r="C652" s="293"/>
      <c r="D652" s="182" t="s">
        <v>15</v>
      </c>
      <c r="E652" s="96">
        <f t="shared" si="158"/>
        <v>0</v>
      </c>
      <c r="F652" s="96">
        <f t="shared" si="159"/>
        <v>0</v>
      </c>
      <c r="G652" s="96"/>
      <c r="H652" s="96"/>
      <c r="I652" s="93">
        <v>0</v>
      </c>
      <c r="J652" s="96"/>
      <c r="K652" s="96"/>
      <c r="L652" s="96"/>
      <c r="M652" s="318"/>
    </row>
    <row r="653" spans="1:13" ht="33" customHeight="1">
      <c r="A653" s="317"/>
      <c r="B653" s="401"/>
      <c r="C653" s="293"/>
      <c r="D653" s="182" t="s">
        <v>12</v>
      </c>
      <c r="E653" s="96">
        <f t="shared" si="158"/>
        <v>2500</v>
      </c>
      <c r="F653" s="96">
        <f t="shared" si="159"/>
        <v>0</v>
      </c>
      <c r="G653" s="96">
        <v>2500</v>
      </c>
      <c r="H653" s="96"/>
      <c r="I653" s="93">
        <v>0</v>
      </c>
      <c r="J653" s="96"/>
      <c r="K653" s="96"/>
      <c r="L653" s="96"/>
      <c r="M653" s="318"/>
    </row>
    <row r="654" spans="1:13" ht="33" customHeight="1">
      <c r="A654" s="276" t="s">
        <v>382</v>
      </c>
      <c r="B654" s="350" t="s">
        <v>744</v>
      </c>
      <c r="C654" s="283" t="s">
        <v>741</v>
      </c>
      <c r="D654" s="118" t="s">
        <v>19</v>
      </c>
      <c r="E654" s="93">
        <v>1721.22</v>
      </c>
      <c r="F654" s="93">
        <v>760.916</v>
      </c>
      <c r="G654" s="93">
        <v>1549.096</v>
      </c>
      <c r="H654" s="93">
        <v>584.785</v>
      </c>
      <c r="I654" s="93">
        <v>172.124</v>
      </c>
      <c r="J654" s="93">
        <v>176.131</v>
      </c>
      <c r="K654" s="93">
        <v>0</v>
      </c>
      <c r="L654" s="93">
        <v>0</v>
      </c>
      <c r="M654" s="271" t="s">
        <v>740</v>
      </c>
    </row>
    <row r="655" spans="1:13" ht="33" customHeight="1">
      <c r="A655" s="324"/>
      <c r="B655" s="351"/>
      <c r="C655" s="283"/>
      <c r="D655" s="91" t="s">
        <v>15</v>
      </c>
      <c r="E655" s="93">
        <v>0</v>
      </c>
      <c r="F655" s="93">
        <v>0</v>
      </c>
      <c r="G655" s="93">
        <v>0</v>
      </c>
      <c r="H655" s="93">
        <v>0</v>
      </c>
      <c r="I655" s="93">
        <v>0</v>
      </c>
      <c r="J655" s="93">
        <v>0</v>
      </c>
      <c r="K655" s="93">
        <v>0</v>
      </c>
      <c r="L655" s="93">
        <v>0</v>
      </c>
      <c r="M655" s="271"/>
    </row>
    <row r="656" spans="1:13" ht="33" customHeight="1">
      <c r="A656" s="324"/>
      <c r="B656" s="352"/>
      <c r="C656" s="283"/>
      <c r="D656" s="91" t="s">
        <v>12</v>
      </c>
      <c r="E656" s="93">
        <v>1721.22</v>
      </c>
      <c r="F656" s="93">
        <v>760.916</v>
      </c>
      <c r="G656" s="93">
        <v>1549.096</v>
      </c>
      <c r="H656" s="93">
        <v>584.785</v>
      </c>
      <c r="I656" s="93">
        <v>172.124</v>
      </c>
      <c r="J656" s="93">
        <v>176.131</v>
      </c>
      <c r="K656" s="93">
        <v>0</v>
      </c>
      <c r="L656" s="93">
        <v>0</v>
      </c>
      <c r="M656" s="271"/>
    </row>
    <row r="657" spans="1:13" ht="33" customHeight="1">
      <c r="A657" s="183"/>
      <c r="B657" s="312" t="s">
        <v>749</v>
      </c>
      <c r="C657" s="358" t="s">
        <v>694</v>
      </c>
      <c r="D657" s="93" t="s">
        <v>538</v>
      </c>
      <c r="E657" s="93">
        <f>SUM(F657:I657)</f>
        <v>100</v>
      </c>
      <c r="F657" s="93">
        <v>0</v>
      </c>
      <c r="G657" s="93"/>
      <c r="H657" s="93">
        <v>0</v>
      </c>
      <c r="I657" s="93">
        <f>SUM(I658:I659)</f>
        <v>100</v>
      </c>
      <c r="J657" s="93">
        <v>0</v>
      </c>
      <c r="K657" s="93"/>
      <c r="L657" s="93"/>
      <c r="M657" s="184"/>
    </row>
    <row r="658" spans="1:13" ht="33" customHeight="1">
      <c r="A658" s="183"/>
      <c r="B658" s="312"/>
      <c r="C658" s="358"/>
      <c r="D658" s="93">
        <v>2013</v>
      </c>
      <c r="E658" s="93"/>
      <c r="F658" s="93">
        <v>0</v>
      </c>
      <c r="G658" s="93"/>
      <c r="H658" s="93">
        <v>0</v>
      </c>
      <c r="I658" s="93"/>
      <c r="J658" s="93">
        <v>0</v>
      </c>
      <c r="K658" s="93"/>
      <c r="L658" s="93"/>
      <c r="M658" s="184"/>
    </row>
    <row r="659" spans="1:13" ht="33" customHeight="1">
      <c r="A659" s="185" t="s">
        <v>724</v>
      </c>
      <c r="B659" s="312"/>
      <c r="C659" s="358"/>
      <c r="D659" s="93">
        <v>2014</v>
      </c>
      <c r="E659" s="93">
        <f>SUM(F659:I659)</f>
        <v>100</v>
      </c>
      <c r="F659" s="93">
        <v>0</v>
      </c>
      <c r="G659" s="93"/>
      <c r="H659" s="93">
        <v>0</v>
      </c>
      <c r="I659" s="93">
        <v>100</v>
      </c>
      <c r="J659" s="93">
        <v>0</v>
      </c>
      <c r="K659" s="93"/>
      <c r="L659" s="93"/>
      <c r="M659" s="184"/>
    </row>
    <row r="660" spans="1:13" ht="33" customHeight="1">
      <c r="A660" s="183"/>
      <c r="B660" s="312" t="s">
        <v>760</v>
      </c>
      <c r="C660" s="358" t="s">
        <v>761</v>
      </c>
      <c r="D660" s="93" t="s">
        <v>538</v>
      </c>
      <c r="E660" s="93">
        <f>SUM(F660:I660)</f>
        <v>500</v>
      </c>
      <c r="F660" s="93">
        <v>0</v>
      </c>
      <c r="G660" s="93">
        <f>G661+G662</f>
        <v>0</v>
      </c>
      <c r="H660" s="93">
        <f>H661+H662</f>
        <v>0</v>
      </c>
      <c r="I660" s="93">
        <f>SUM(I661:I662)</f>
        <v>500</v>
      </c>
      <c r="J660" s="93">
        <f aca="true" t="shared" si="162" ref="J660:L660">SUM(J661:J662)</f>
        <v>0</v>
      </c>
      <c r="K660" s="93">
        <f t="shared" si="162"/>
        <v>0</v>
      </c>
      <c r="L660" s="93">
        <f t="shared" si="162"/>
        <v>0</v>
      </c>
      <c r="M660" s="184"/>
    </row>
    <row r="661" spans="1:13" ht="33" customHeight="1">
      <c r="A661" s="183"/>
      <c r="B661" s="312"/>
      <c r="C661" s="358"/>
      <c r="D661" s="93">
        <v>2013</v>
      </c>
      <c r="E661" s="93">
        <v>0</v>
      </c>
      <c r="F661" s="93">
        <v>0</v>
      </c>
      <c r="G661" s="93">
        <v>0</v>
      </c>
      <c r="H661" s="93">
        <v>0</v>
      </c>
      <c r="I661" s="93">
        <v>0</v>
      </c>
      <c r="J661" s="93">
        <v>0</v>
      </c>
      <c r="K661" s="93">
        <v>0</v>
      </c>
      <c r="L661" s="93">
        <v>0</v>
      </c>
      <c r="M661" s="184"/>
    </row>
    <row r="662" spans="1:13" ht="33" customHeight="1">
      <c r="A662" s="185" t="s">
        <v>724</v>
      </c>
      <c r="B662" s="357"/>
      <c r="C662" s="359"/>
      <c r="D662" s="186">
        <v>2014</v>
      </c>
      <c r="E662" s="186">
        <v>500</v>
      </c>
      <c r="F662" s="186">
        <v>0</v>
      </c>
      <c r="G662" s="186"/>
      <c r="H662" s="186">
        <v>0</v>
      </c>
      <c r="I662" s="186">
        <v>500</v>
      </c>
      <c r="J662" s="186">
        <v>0</v>
      </c>
      <c r="K662" s="186">
        <v>0</v>
      </c>
      <c r="L662" s="186">
        <v>0</v>
      </c>
      <c r="M662" s="184"/>
    </row>
    <row r="663" spans="1:13" ht="33" customHeight="1">
      <c r="A663" s="183"/>
      <c r="B663" s="312" t="s">
        <v>885</v>
      </c>
      <c r="C663" s="358" t="s">
        <v>688</v>
      </c>
      <c r="D663" s="93" t="s">
        <v>538</v>
      </c>
      <c r="E663" s="93">
        <f>SUM(F663:I663)</f>
        <v>97000</v>
      </c>
      <c r="F663" s="93">
        <v>0</v>
      </c>
      <c r="G663" s="93">
        <f>G664+G665</f>
        <v>97000</v>
      </c>
      <c r="H663" s="93">
        <f>H664+H665</f>
        <v>0</v>
      </c>
      <c r="I663" s="93">
        <f>SUM(I664:I665)</f>
        <v>0</v>
      </c>
      <c r="J663" s="93">
        <f aca="true" t="shared" si="163" ref="J663:L663">SUM(J664:J665)</f>
        <v>0</v>
      </c>
      <c r="K663" s="93">
        <f t="shared" si="163"/>
        <v>0</v>
      </c>
      <c r="L663" s="93">
        <f t="shared" si="163"/>
        <v>0</v>
      </c>
      <c r="M663" s="184"/>
    </row>
    <row r="664" spans="1:13" ht="33" customHeight="1">
      <c r="A664" s="183"/>
      <c r="B664" s="312"/>
      <c r="C664" s="358"/>
      <c r="D664" s="93">
        <v>2013</v>
      </c>
      <c r="E664" s="93">
        <v>0</v>
      </c>
      <c r="F664" s="93">
        <v>0</v>
      </c>
      <c r="G664" s="93">
        <v>0</v>
      </c>
      <c r="H664" s="93">
        <v>0</v>
      </c>
      <c r="I664" s="93">
        <v>0</v>
      </c>
      <c r="J664" s="93">
        <v>0</v>
      </c>
      <c r="K664" s="93">
        <v>0</v>
      </c>
      <c r="L664" s="93">
        <v>0</v>
      </c>
      <c r="M664" s="184"/>
    </row>
    <row r="665" spans="1:13" ht="33" customHeight="1">
      <c r="A665" s="185" t="s">
        <v>724</v>
      </c>
      <c r="B665" s="312"/>
      <c r="C665" s="358"/>
      <c r="D665" s="93">
        <v>2014</v>
      </c>
      <c r="E665" s="93">
        <v>97000</v>
      </c>
      <c r="F665" s="93">
        <v>0</v>
      </c>
      <c r="G665" s="93">
        <v>97000</v>
      </c>
      <c r="H665" s="93">
        <v>0</v>
      </c>
      <c r="I665" s="93">
        <v>0</v>
      </c>
      <c r="J665" s="93">
        <v>0</v>
      </c>
      <c r="K665" s="93">
        <v>0</v>
      </c>
      <c r="L665" s="93">
        <v>0</v>
      </c>
      <c r="M665" s="184"/>
    </row>
    <row r="666" spans="1:13" ht="33" customHeight="1">
      <c r="A666" s="179"/>
      <c r="B666" s="395" t="s">
        <v>886</v>
      </c>
      <c r="C666" s="358" t="s">
        <v>688</v>
      </c>
      <c r="D666" s="93" t="s">
        <v>538</v>
      </c>
      <c r="E666" s="93">
        <f>SUM(F666:I666)</f>
        <v>35200</v>
      </c>
      <c r="F666" s="93">
        <v>0</v>
      </c>
      <c r="G666" s="93">
        <f>G667+G668</f>
        <v>32000</v>
      </c>
      <c r="H666" s="93">
        <f>H667+H668</f>
        <v>0</v>
      </c>
      <c r="I666" s="93">
        <f>SUM(I667:I668)</f>
        <v>3200</v>
      </c>
      <c r="J666" s="93">
        <f aca="true" t="shared" si="164" ref="J666:L666">SUM(J667:J668)</f>
        <v>0</v>
      </c>
      <c r="K666" s="93">
        <f t="shared" si="164"/>
        <v>0</v>
      </c>
      <c r="L666" s="93">
        <f t="shared" si="164"/>
        <v>0</v>
      </c>
      <c r="M666" s="184"/>
    </row>
    <row r="667" spans="1:13" ht="33" customHeight="1">
      <c r="A667" s="179"/>
      <c r="B667" s="396"/>
      <c r="C667" s="358"/>
      <c r="D667" s="93">
        <v>2013</v>
      </c>
      <c r="E667" s="93">
        <v>0</v>
      </c>
      <c r="F667" s="93">
        <v>0</v>
      </c>
      <c r="G667" s="93">
        <v>0</v>
      </c>
      <c r="H667" s="93">
        <v>0</v>
      </c>
      <c r="I667" s="93">
        <v>0</v>
      </c>
      <c r="J667" s="93">
        <v>0</v>
      </c>
      <c r="K667" s="93">
        <v>0</v>
      </c>
      <c r="L667" s="93">
        <v>0</v>
      </c>
      <c r="M667" s="184"/>
    </row>
    <row r="668" spans="1:13" ht="33" customHeight="1">
      <c r="A668" s="179"/>
      <c r="B668" s="397"/>
      <c r="C668" s="358"/>
      <c r="D668" s="93">
        <v>2014</v>
      </c>
      <c r="E668" s="93">
        <v>35200</v>
      </c>
      <c r="F668" s="93">
        <v>0</v>
      </c>
      <c r="G668" s="93">
        <v>32000</v>
      </c>
      <c r="H668" s="93">
        <v>0</v>
      </c>
      <c r="I668" s="93">
        <v>3200</v>
      </c>
      <c r="J668" s="93">
        <v>0</v>
      </c>
      <c r="K668" s="93">
        <v>0</v>
      </c>
      <c r="L668" s="93">
        <v>0</v>
      </c>
      <c r="M668" s="184"/>
    </row>
    <row r="669" spans="1:13" ht="33" customHeight="1">
      <c r="A669" s="179"/>
      <c r="B669" s="312" t="s">
        <v>887</v>
      </c>
      <c r="C669" s="358" t="s">
        <v>688</v>
      </c>
      <c r="D669" s="93" t="s">
        <v>538</v>
      </c>
      <c r="E669" s="93">
        <f>G669+I669+K669</f>
        <v>1916.4</v>
      </c>
      <c r="F669" s="93">
        <v>0</v>
      </c>
      <c r="G669" s="93">
        <f>G670+G671</f>
        <v>0</v>
      </c>
      <c r="H669" s="93">
        <f>H670+H671</f>
        <v>0</v>
      </c>
      <c r="I669" s="93">
        <f>SUM(I670:I671)</f>
        <v>0</v>
      </c>
      <c r="J669" s="93">
        <f aca="true" t="shared" si="165" ref="J669:L669">SUM(J670:J671)</f>
        <v>0</v>
      </c>
      <c r="K669" s="93">
        <f t="shared" si="165"/>
        <v>1916.4</v>
      </c>
      <c r="L669" s="93">
        <f t="shared" si="165"/>
        <v>0</v>
      </c>
      <c r="M669" s="184"/>
    </row>
    <row r="670" spans="1:13" ht="33" customHeight="1">
      <c r="A670" s="179"/>
      <c r="B670" s="312"/>
      <c r="C670" s="358"/>
      <c r="D670" s="93">
        <v>2013</v>
      </c>
      <c r="E670" s="93">
        <v>0</v>
      </c>
      <c r="F670" s="93">
        <v>0</v>
      </c>
      <c r="G670" s="93">
        <v>0</v>
      </c>
      <c r="H670" s="93">
        <v>0</v>
      </c>
      <c r="I670" s="93">
        <v>0</v>
      </c>
      <c r="J670" s="93">
        <v>0</v>
      </c>
      <c r="K670" s="93">
        <v>0</v>
      </c>
      <c r="L670" s="93">
        <v>0</v>
      </c>
      <c r="M670" s="184"/>
    </row>
    <row r="671" spans="1:13" ht="33" customHeight="1">
      <c r="A671" s="179"/>
      <c r="B671" s="312"/>
      <c r="C671" s="358"/>
      <c r="D671" s="93">
        <v>2014</v>
      </c>
      <c r="E671" s="93">
        <v>1916.4</v>
      </c>
      <c r="F671" s="93">
        <v>0</v>
      </c>
      <c r="G671" s="93"/>
      <c r="H671" s="93">
        <v>0</v>
      </c>
      <c r="I671" s="93">
        <v>0</v>
      </c>
      <c r="J671" s="93">
        <v>0</v>
      </c>
      <c r="K671" s="93">
        <v>1916.4</v>
      </c>
      <c r="L671" s="93">
        <v>0</v>
      </c>
      <c r="M671" s="184"/>
    </row>
    <row r="672" spans="1:13" ht="33" customHeight="1">
      <c r="A672" s="179"/>
      <c r="B672" s="312" t="s">
        <v>888</v>
      </c>
      <c r="C672" s="358" t="s">
        <v>688</v>
      </c>
      <c r="D672" s="93" t="s">
        <v>538</v>
      </c>
      <c r="E672" s="93">
        <f>G672+I672+K672</f>
        <v>366</v>
      </c>
      <c r="F672" s="93">
        <v>0</v>
      </c>
      <c r="G672" s="93">
        <f>G673+G674</f>
        <v>0</v>
      </c>
      <c r="H672" s="93">
        <f>H673+H674</f>
        <v>0</v>
      </c>
      <c r="I672" s="93">
        <f>SUM(I673:I674)</f>
        <v>0</v>
      </c>
      <c r="J672" s="93">
        <f aca="true" t="shared" si="166" ref="J672:L672">SUM(J673:J674)</f>
        <v>0</v>
      </c>
      <c r="K672" s="93">
        <f t="shared" si="166"/>
        <v>366</v>
      </c>
      <c r="L672" s="93">
        <f t="shared" si="166"/>
        <v>0</v>
      </c>
      <c r="M672" s="184"/>
    </row>
    <row r="673" spans="1:13" ht="33" customHeight="1">
      <c r="A673" s="179"/>
      <c r="B673" s="312"/>
      <c r="C673" s="358"/>
      <c r="D673" s="93">
        <v>2013</v>
      </c>
      <c r="E673" s="93">
        <v>0</v>
      </c>
      <c r="F673" s="93">
        <v>0</v>
      </c>
      <c r="G673" s="93">
        <v>0</v>
      </c>
      <c r="H673" s="93">
        <v>0</v>
      </c>
      <c r="I673" s="93">
        <v>0</v>
      </c>
      <c r="J673" s="93">
        <v>0</v>
      </c>
      <c r="K673" s="93">
        <v>0</v>
      </c>
      <c r="L673" s="93">
        <v>0</v>
      </c>
      <c r="M673" s="184"/>
    </row>
    <row r="674" spans="1:13" ht="33" customHeight="1">
      <c r="A674" s="179"/>
      <c r="B674" s="312"/>
      <c r="C674" s="358"/>
      <c r="D674" s="93">
        <v>2014</v>
      </c>
      <c r="E674" s="93">
        <v>366</v>
      </c>
      <c r="F674" s="93">
        <v>0</v>
      </c>
      <c r="G674" s="93"/>
      <c r="H674" s="93">
        <v>0</v>
      </c>
      <c r="I674" s="93">
        <v>0</v>
      </c>
      <c r="J674" s="93">
        <v>0</v>
      </c>
      <c r="K674" s="93">
        <v>366</v>
      </c>
      <c r="L674" s="93">
        <v>0</v>
      </c>
      <c r="M674" s="184"/>
    </row>
    <row r="675" spans="1:13" ht="33" customHeight="1">
      <c r="A675" s="179"/>
      <c r="B675" s="312" t="s">
        <v>889</v>
      </c>
      <c r="C675" s="358" t="s">
        <v>688</v>
      </c>
      <c r="D675" s="93" t="s">
        <v>538</v>
      </c>
      <c r="E675" s="93">
        <f>G675+I675+K675</f>
        <v>1550.4</v>
      </c>
      <c r="F675" s="93">
        <v>0</v>
      </c>
      <c r="G675" s="93">
        <f>G676+G677</f>
        <v>0</v>
      </c>
      <c r="H675" s="93">
        <f>H676+H677</f>
        <v>0</v>
      </c>
      <c r="I675" s="93">
        <f>SUM(I676:I677)</f>
        <v>0</v>
      </c>
      <c r="J675" s="93">
        <f aca="true" t="shared" si="167" ref="J675:L675">SUM(J676:J677)</f>
        <v>0</v>
      </c>
      <c r="K675" s="93">
        <f t="shared" si="167"/>
        <v>1550.4</v>
      </c>
      <c r="L675" s="93">
        <f t="shared" si="167"/>
        <v>0</v>
      </c>
      <c r="M675" s="184"/>
    </row>
    <row r="676" spans="1:13" ht="33" customHeight="1">
      <c r="A676" s="179"/>
      <c r="B676" s="312"/>
      <c r="C676" s="358"/>
      <c r="D676" s="93">
        <v>2013</v>
      </c>
      <c r="E676" s="93">
        <v>0</v>
      </c>
      <c r="F676" s="93">
        <v>0</v>
      </c>
      <c r="G676" s="93">
        <v>0</v>
      </c>
      <c r="H676" s="93">
        <v>0</v>
      </c>
      <c r="I676" s="93">
        <v>0</v>
      </c>
      <c r="J676" s="93">
        <v>0</v>
      </c>
      <c r="K676" s="93">
        <v>0</v>
      </c>
      <c r="L676" s="93">
        <v>0</v>
      </c>
      <c r="M676" s="184"/>
    </row>
    <row r="677" spans="1:13" ht="33" customHeight="1">
      <c r="A677" s="179"/>
      <c r="B677" s="357"/>
      <c r="C677" s="359"/>
      <c r="D677" s="93">
        <v>2014</v>
      </c>
      <c r="E677" s="93">
        <v>1550.4</v>
      </c>
      <c r="F677" s="93">
        <v>0</v>
      </c>
      <c r="G677" s="93"/>
      <c r="H677" s="93">
        <v>0</v>
      </c>
      <c r="I677" s="93">
        <v>0</v>
      </c>
      <c r="J677" s="93">
        <v>0</v>
      </c>
      <c r="K677" s="93">
        <v>1550.4</v>
      </c>
      <c r="L677" s="93">
        <v>0</v>
      </c>
      <c r="M677" s="184"/>
    </row>
    <row r="678" spans="1:13" ht="33" customHeight="1">
      <c r="A678" s="364" t="s">
        <v>929</v>
      </c>
      <c r="B678" s="366" t="s">
        <v>928</v>
      </c>
      <c r="C678" s="366" t="s">
        <v>930</v>
      </c>
      <c r="D678" s="154" t="s">
        <v>19</v>
      </c>
      <c r="E678" s="93">
        <v>1900</v>
      </c>
      <c r="F678" s="93">
        <v>1143.7</v>
      </c>
      <c r="G678" s="93">
        <f>SUM(G679:G680)</f>
        <v>1500</v>
      </c>
      <c r="H678" s="93">
        <v>878.6</v>
      </c>
      <c r="I678" s="93">
        <v>1500</v>
      </c>
      <c r="J678" s="155">
        <v>265.1</v>
      </c>
      <c r="K678" s="155"/>
      <c r="L678" s="155"/>
      <c r="M678" s="184"/>
    </row>
    <row r="679" spans="1:13" ht="33" customHeight="1">
      <c r="A679" s="364"/>
      <c r="B679" s="366"/>
      <c r="C679" s="366"/>
      <c r="D679" s="157" t="s">
        <v>15</v>
      </c>
      <c r="E679" s="93">
        <v>1900</v>
      </c>
      <c r="F679" s="93"/>
      <c r="G679" s="93">
        <v>1500</v>
      </c>
      <c r="H679" s="93">
        <v>878.6</v>
      </c>
      <c r="I679" s="93">
        <v>400</v>
      </c>
      <c r="J679" s="155">
        <v>265.1</v>
      </c>
      <c r="K679" s="155"/>
      <c r="L679" s="155"/>
      <c r="M679" s="184"/>
    </row>
    <row r="680" spans="1:13" ht="75.75" customHeight="1">
      <c r="A680" s="365"/>
      <c r="B680" s="367"/>
      <c r="C680" s="367"/>
      <c r="D680" s="160" t="s">
        <v>12</v>
      </c>
      <c r="E680" s="93"/>
      <c r="F680" s="93"/>
      <c r="G680" s="93"/>
      <c r="H680" s="93"/>
      <c r="I680" s="93"/>
      <c r="J680" s="155"/>
      <c r="K680" s="155"/>
      <c r="L680" s="161"/>
      <c r="M680" s="184"/>
    </row>
    <row r="681" spans="1:13" ht="33" customHeight="1">
      <c r="A681" s="364"/>
      <c r="B681" s="368" t="s">
        <v>946</v>
      </c>
      <c r="C681" s="366" t="s">
        <v>666</v>
      </c>
      <c r="D681" s="154" t="s">
        <v>19</v>
      </c>
      <c r="E681" s="93">
        <v>2988.18</v>
      </c>
      <c r="F681" s="93">
        <v>2311.2</v>
      </c>
      <c r="G681" s="93">
        <v>2738.18</v>
      </c>
      <c r="H681" s="93">
        <v>2023.6</v>
      </c>
      <c r="I681" s="93">
        <v>250</v>
      </c>
      <c r="J681" s="155">
        <v>287.6</v>
      </c>
      <c r="K681" s="187">
        <v>0</v>
      </c>
      <c r="L681" s="188">
        <v>0</v>
      </c>
      <c r="M681" s="184"/>
    </row>
    <row r="682" spans="1:13" ht="33" customHeight="1">
      <c r="A682" s="364"/>
      <c r="B682" s="369"/>
      <c r="C682" s="366"/>
      <c r="D682" s="157" t="s">
        <v>15</v>
      </c>
      <c r="E682" s="93">
        <v>0</v>
      </c>
      <c r="F682" s="93">
        <v>0</v>
      </c>
      <c r="G682" s="93">
        <v>0</v>
      </c>
      <c r="H682" s="93">
        <v>0</v>
      </c>
      <c r="I682" s="93">
        <v>0</v>
      </c>
      <c r="J682" s="93">
        <v>0</v>
      </c>
      <c r="K682" s="93">
        <v>0</v>
      </c>
      <c r="L682" s="93">
        <v>0</v>
      </c>
      <c r="M682" s="184"/>
    </row>
    <row r="683" spans="1:13" ht="69" customHeight="1">
      <c r="A683" s="365"/>
      <c r="B683" s="370"/>
      <c r="C683" s="367"/>
      <c r="D683" s="160" t="s">
        <v>12</v>
      </c>
      <c r="E683" s="93">
        <v>2988.18</v>
      </c>
      <c r="F683" s="93">
        <v>2311.2</v>
      </c>
      <c r="G683" s="93">
        <v>2738.18</v>
      </c>
      <c r="H683" s="93">
        <v>2023.6</v>
      </c>
      <c r="I683" s="93">
        <v>250</v>
      </c>
      <c r="J683" s="155">
        <v>287.6</v>
      </c>
      <c r="K683" s="187">
        <v>0</v>
      </c>
      <c r="L683" s="188">
        <v>0</v>
      </c>
      <c r="M683" s="184"/>
    </row>
    <row r="684" spans="1:13" ht="52.5" customHeight="1">
      <c r="A684" s="364"/>
      <c r="B684" s="368" t="s">
        <v>947</v>
      </c>
      <c r="C684" s="366" t="s">
        <v>666</v>
      </c>
      <c r="D684" s="154" t="s">
        <v>19</v>
      </c>
      <c r="E684" s="93">
        <v>2050</v>
      </c>
      <c r="F684" s="93">
        <v>0</v>
      </c>
      <c r="G684" s="93">
        <v>1370</v>
      </c>
      <c r="H684" s="93">
        <v>0</v>
      </c>
      <c r="I684" s="93">
        <v>680</v>
      </c>
      <c r="J684" s="155">
        <v>0</v>
      </c>
      <c r="K684" s="187">
        <v>0</v>
      </c>
      <c r="L684" s="188">
        <v>0</v>
      </c>
      <c r="M684" s="184"/>
    </row>
    <row r="685" spans="1:13" ht="33" customHeight="1">
      <c r="A685" s="364"/>
      <c r="B685" s="369"/>
      <c r="C685" s="366"/>
      <c r="D685" s="157" t="s">
        <v>15</v>
      </c>
      <c r="E685" s="93">
        <v>0</v>
      </c>
      <c r="F685" s="93">
        <v>0</v>
      </c>
      <c r="G685" s="93">
        <v>0</v>
      </c>
      <c r="H685" s="93">
        <v>0</v>
      </c>
      <c r="I685" s="93">
        <v>0</v>
      </c>
      <c r="J685" s="93">
        <v>0</v>
      </c>
      <c r="K685" s="93">
        <v>0</v>
      </c>
      <c r="L685" s="93">
        <v>0</v>
      </c>
      <c r="M685" s="184"/>
    </row>
    <row r="686" spans="1:13" ht="58.5" customHeight="1">
      <c r="A686" s="365"/>
      <c r="B686" s="370"/>
      <c r="C686" s="367"/>
      <c r="D686" s="160" t="s">
        <v>12</v>
      </c>
      <c r="E686" s="93">
        <v>2050</v>
      </c>
      <c r="F686" s="93">
        <v>0</v>
      </c>
      <c r="G686" s="93">
        <v>1370</v>
      </c>
      <c r="H686" s="93">
        <v>0</v>
      </c>
      <c r="I686" s="93">
        <v>680</v>
      </c>
      <c r="J686" s="155">
        <v>0</v>
      </c>
      <c r="K686" s="187">
        <v>0</v>
      </c>
      <c r="L686" s="188">
        <v>0</v>
      </c>
      <c r="M686" s="184"/>
    </row>
    <row r="687" spans="1:13" ht="33" customHeight="1">
      <c r="A687" s="364"/>
      <c r="B687" s="368" t="s">
        <v>948</v>
      </c>
      <c r="C687" s="366" t="s">
        <v>666</v>
      </c>
      <c r="D687" s="154" t="s">
        <v>19</v>
      </c>
      <c r="E687" s="93">
        <v>533</v>
      </c>
      <c r="F687" s="93">
        <v>0</v>
      </c>
      <c r="G687" s="93">
        <v>468</v>
      </c>
      <c r="H687" s="93">
        <v>0</v>
      </c>
      <c r="I687" s="93">
        <v>65</v>
      </c>
      <c r="J687" s="155">
        <v>0</v>
      </c>
      <c r="K687" s="187">
        <v>0</v>
      </c>
      <c r="L687" s="188">
        <v>0</v>
      </c>
      <c r="M687" s="184"/>
    </row>
    <row r="688" spans="1:13" ht="33" customHeight="1">
      <c r="A688" s="364"/>
      <c r="B688" s="369"/>
      <c r="C688" s="366"/>
      <c r="D688" s="157" t="s">
        <v>15</v>
      </c>
      <c r="E688" s="93">
        <v>0</v>
      </c>
      <c r="F688" s="93">
        <v>0</v>
      </c>
      <c r="G688" s="93">
        <v>0</v>
      </c>
      <c r="H688" s="93">
        <v>0</v>
      </c>
      <c r="I688" s="93">
        <v>0</v>
      </c>
      <c r="J688" s="93">
        <v>0</v>
      </c>
      <c r="K688" s="93">
        <v>0</v>
      </c>
      <c r="L688" s="93">
        <v>0</v>
      </c>
      <c r="M688" s="184"/>
    </row>
    <row r="689" spans="1:13" ht="84" customHeight="1">
      <c r="A689" s="365"/>
      <c r="B689" s="527"/>
      <c r="C689" s="367"/>
      <c r="D689" s="160" t="s">
        <v>12</v>
      </c>
      <c r="E689" s="93">
        <v>533</v>
      </c>
      <c r="F689" s="93">
        <v>0</v>
      </c>
      <c r="G689" s="93">
        <v>468</v>
      </c>
      <c r="H689" s="93">
        <v>0</v>
      </c>
      <c r="I689" s="93">
        <v>65</v>
      </c>
      <c r="J689" s="155">
        <v>0</v>
      </c>
      <c r="K689" s="187">
        <v>0</v>
      </c>
      <c r="L689" s="188">
        <v>0</v>
      </c>
      <c r="M689" s="184"/>
    </row>
    <row r="690" spans="1:13" s="29" customFormat="1" ht="33" customHeight="1">
      <c r="A690" s="363" t="s">
        <v>373</v>
      </c>
      <c r="B690" s="259"/>
      <c r="C690" s="360"/>
      <c r="D690" s="189" t="s">
        <v>19</v>
      </c>
      <c r="E690" s="88">
        <f aca="true" t="shared" si="168" ref="E690:E731">G690+I690+K690</f>
        <v>176676.6</v>
      </c>
      <c r="F690" s="88">
        <f aca="true" t="shared" si="169" ref="F690:F731">H690+J690+L690</f>
        <v>1787.3852200000001</v>
      </c>
      <c r="G690" s="88">
        <f aca="true" t="shared" si="170" ref="G690:L690">G691+G692</f>
        <v>166000</v>
      </c>
      <c r="H690" s="88">
        <f t="shared" si="170"/>
        <v>1420.4515000000001</v>
      </c>
      <c r="I690" s="88">
        <f t="shared" si="170"/>
        <v>10676.6</v>
      </c>
      <c r="J690" s="88">
        <f t="shared" si="170"/>
        <v>366.93372</v>
      </c>
      <c r="K690" s="88">
        <f t="shared" si="170"/>
        <v>0</v>
      </c>
      <c r="L690" s="88">
        <f t="shared" si="170"/>
        <v>0</v>
      </c>
      <c r="M690" s="259"/>
    </row>
    <row r="691" spans="1:13" ht="45.75" customHeight="1">
      <c r="A691" s="363"/>
      <c r="B691" s="259"/>
      <c r="C691" s="360"/>
      <c r="D691" s="118" t="s">
        <v>15</v>
      </c>
      <c r="E691" s="86">
        <f t="shared" si="168"/>
        <v>36300</v>
      </c>
      <c r="F691" s="86">
        <f t="shared" si="169"/>
        <v>0</v>
      </c>
      <c r="G691" s="86">
        <f>G694+G697+G700+G703+G705</f>
        <v>30000</v>
      </c>
      <c r="H691" s="86">
        <f aca="true" t="shared" si="171" ref="H691:L691">H694+H697+H700+H703+H705</f>
        <v>0</v>
      </c>
      <c r="I691" s="86">
        <f t="shared" si="171"/>
        <v>6300</v>
      </c>
      <c r="J691" s="86">
        <f t="shared" si="171"/>
        <v>0</v>
      </c>
      <c r="K691" s="86">
        <f t="shared" si="171"/>
        <v>0</v>
      </c>
      <c r="L691" s="86">
        <f t="shared" si="171"/>
        <v>0</v>
      </c>
      <c r="M691" s="259"/>
    </row>
    <row r="692" spans="1:13" ht="45.75" customHeight="1">
      <c r="A692" s="363"/>
      <c r="B692" s="259"/>
      <c r="C692" s="360"/>
      <c r="D692" s="118" t="s">
        <v>12</v>
      </c>
      <c r="E692" s="86">
        <f t="shared" si="168"/>
        <v>140376.6</v>
      </c>
      <c r="F692" s="86">
        <f t="shared" si="169"/>
        <v>1787.3852200000001</v>
      </c>
      <c r="G692" s="86">
        <f>G695+G698+G701+G704+G707+G710</f>
        <v>136000</v>
      </c>
      <c r="H692" s="86">
        <f aca="true" t="shared" si="172" ref="H692:L692">H695+H698+H701+H704+H707+H710</f>
        <v>1420.4515000000001</v>
      </c>
      <c r="I692" s="86">
        <f t="shared" si="172"/>
        <v>4376.6</v>
      </c>
      <c r="J692" s="86">
        <f t="shared" si="172"/>
        <v>366.93372</v>
      </c>
      <c r="K692" s="86">
        <f t="shared" si="172"/>
        <v>0</v>
      </c>
      <c r="L692" s="86">
        <f t="shared" si="172"/>
        <v>0</v>
      </c>
      <c r="M692" s="259"/>
    </row>
    <row r="693" spans="1:13" ht="33" customHeight="1">
      <c r="A693" s="276" t="s">
        <v>373</v>
      </c>
      <c r="B693" s="271" t="s">
        <v>918</v>
      </c>
      <c r="C693" s="283" t="s">
        <v>688</v>
      </c>
      <c r="D693" s="118" t="s">
        <v>19</v>
      </c>
      <c r="E693" s="80">
        <f t="shared" si="168"/>
        <v>99100</v>
      </c>
      <c r="F693" s="80">
        <f t="shared" si="169"/>
        <v>138.55716</v>
      </c>
      <c r="G693" s="80">
        <f aca="true" t="shared" si="173" ref="G693:L693">G694+G695</f>
        <v>97000</v>
      </c>
      <c r="H693" s="80">
        <f t="shared" si="173"/>
        <v>124.70144</v>
      </c>
      <c r="I693" s="80">
        <f t="shared" si="173"/>
        <v>2100</v>
      </c>
      <c r="J693" s="80">
        <f t="shared" si="173"/>
        <v>13.85572</v>
      </c>
      <c r="K693" s="80">
        <f t="shared" si="173"/>
        <v>0</v>
      </c>
      <c r="L693" s="80">
        <f t="shared" si="173"/>
        <v>0</v>
      </c>
      <c r="M693" s="271" t="s">
        <v>917</v>
      </c>
    </row>
    <row r="694" spans="1:13" ht="33" customHeight="1">
      <c r="A694" s="276"/>
      <c r="B694" s="271"/>
      <c r="C694" s="283"/>
      <c r="D694" s="91" t="s">
        <v>15</v>
      </c>
      <c r="E694" s="80">
        <f t="shared" si="168"/>
        <v>2100</v>
      </c>
      <c r="F694" s="80">
        <f t="shared" si="169"/>
        <v>0</v>
      </c>
      <c r="G694" s="80"/>
      <c r="H694" s="80"/>
      <c r="I694" s="80">
        <v>2100</v>
      </c>
      <c r="J694" s="80"/>
      <c r="K694" s="80"/>
      <c r="L694" s="80"/>
      <c r="M694" s="271"/>
    </row>
    <row r="695" spans="1:13" ht="55.5" customHeight="1">
      <c r="A695" s="276"/>
      <c r="B695" s="271"/>
      <c r="C695" s="283"/>
      <c r="D695" s="91" t="s">
        <v>12</v>
      </c>
      <c r="E695" s="80">
        <f t="shared" si="168"/>
        <v>97000</v>
      </c>
      <c r="F695" s="80">
        <f t="shared" si="169"/>
        <v>138.55716</v>
      </c>
      <c r="G695" s="80">
        <v>97000</v>
      </c>
      <c r="H695" s="80">
        <v>124.70144</v>
      </c>
      <c r="I695" s="80"/>
      <c r="J695" s="80">
        <v>13.85572</v>
      </c>
      <c r="K695" s="80"/>
      <c r="L695" s="80"/>
      <c r="M695" s="271"/>
    </row>
    <row r="696" spans="1:13" ht="33" customHeight="1">
      <c r="A696" s="276" t="s">
        <v>373</v>
      </c>
      <c r="B696" s="271" t="s">
        <v>916</v>
      </c>
      <c r="C696" s="283" t="s">
        <v>915</v>
      </c>
      <c r="D696" s="118" t="s">
        <v>19</v>
      </c>
      <c r="E696" s="80">
        <f t="shared" si="168"/>
        <v>35200</v>
      </c>
      <c r="F696" s="80">
        <f t="shared" si="169"/>
        <v>0</v>
      </c>
      <c r="G696" s="80">
        <f aca="true" t="shared" si="174" ref="G696:L696">G697+G698</f>
        <v>32000</v>
      </c>
      <c r="H696" s="80">
        <f t="shared" si="174"/>
        <v>0</v>
      </c>
      <c r="I696" s="80">
        <f t="shared" si="174"/>
        <v>3200</v>
      </c>
      <c r="J696" s="80">
        <f t="shared" si="174"/>
        <v>0</v>
      </c>
      <c r="K696" s="80">
        <f t="shared" si="174"/>
        <v>0</v>
      </c>
      <c r="L696" s="80">
        <f t="shared" si="174"/>
        <v>0</v>
      </c>
      <c r="M696" s="271"/>
    </row>
    <row r="697" spans="1:13" ht="33" customHeight="1">
      <c r="A697" s="276"/>
      <c r="B697" s="271"/>
      <c r="C697" s="283"/>
      <c r="D697" s="91" t="s">
        <v>15</v>
      </c>
      <c r="E697" s="80">
        <f t="shared" si="168"/>
        <v>0</v>
      </c>
      <c r="F697" s="80">
        <f t="shared" si="169"/>
        <v>0</v>
      </c>
      <c r="G697" s="80"/>
      <c r="H697" s="80"/>
      <c r="I697" s="80"/>
      <c r="J697" s="80"/>
      <c r="K697" s="80"/>
      <c r="L697" s="80"/>
      <c r="M697" s="271"/>
    </row>
    <row r="698" spans="1:13" ht="33" customHeight="1">
      <c r="A698" s="276"/>
      <c r="B698" s="271"/>
      <c r="C698" s="283"/>
      <c r="D698" s="91" t="s">
        <v>12</v>
      </c>
      <c r="E698" s="80">
        <f t="shared" si="168"/>
        <v>35200</v>
      </c>
      <c r="F698" s="80">
        <f t="shared" si="169"/>
        <v>0</v>
      </c>
      <c r="G698" s="80">
        <v>32000</v>
      </c>
      <c r="H698" s="80"/>
      <c r="I698" s="80">
        <v>3200</v>
      </c>
      <c r="J698" s="80"/>
      <c r="K698" s="80"/>
      <c r="L698" s="80"/>
      <c r="M698" s="271"/>
    </row>
    <row r="699" spans="1:13" ht="33" customHeight="1">
      <c r="A699" s="276" t="s">
        <v>373</v>
      </c>
      <c r="B699" s="271" t="s">
        <v>914</v>
      </c>
      <c r="C699" s="283" t="s">
        <v>537</v>
      </c>
      <c r="D699" s="118" t="s">
        <v>19</v>
      </c>
      <c r="E699" s="80">
        <f t="shared" si="168"/>
        <v>23376.6</v>
      </c>
      <c r="F699" s="80">
        <f t="shared" si="169"/>
        <v>200</v>
      </c>
      <c r="G699" s="80">
        <f aca="true" t="shared" si="175" ref="G699:L699">G700+G701</f>
        <v>20000</v>
      </c>
      <c r="H699" s="80">
        <f t="shared" si="175"/>
        <v>0</v>
      </c>
      <c r="I699" s="80">
        <f t="shared" si="175"/>
        <v>3376.6</v>
      </c>
      <c r="J699" s="80">
        <f t="shared" si="175"/>
        <v>200</v>
      </c>
      <c r="K699" s="80">
        <f t="shared" si="175"/>
        <v>0</v>
      </c>
      <c r="L699" s="80">
        <f t="shared" si="175"/>
        <v>0</v>
      </c>
      <c r="M699" s="271" t="s">
        <v>913</v>
      </c>
    </row>
    <row r="700" spans="1:13" ht="33" customHeight="1">
      <c r="A700" s="276"/>
      <c r="B700" s="271"/>
      <c r="C700" s="283"/>
      <c r="D700" s="91" t="s">
        <v>15</v>
      </c>
      <c r="E700" s="80">
        <f t="shared" si="168"/>
        <v>23100</v>
      </c>
      <c r="F700" s="80">
        <f t="shared" si="169"/>
        <v>0</v>
      </c>
      <c r="G700" s="80">
        <v>20000</v>
      </c>
      <c r="H700" s="80"/>
      <c r="I700" s="80">
        <v>3100</v>
      </c>
      <c r="J700" s="80"/>
      <c r="K700" s="80"/>
      <c r="L700" s="80"/>
      <c r="M700" s="271"/>
    </row>
    <row r="701" spans="1:13" ht="79.5" customHeight="1">
      <c r="A701" s="276"/>
      <c r="B701" s="271"/>
      <c r="C701" s="283"/>
      <c r="D701" s="91" t="s">
        <v>12</v>
      </c>
      <c r="E701" s="80">
        <f t="shared" si="168"/>
        <v>276.6</v>
      </c>
      <c r="F701" s="80">
        <f t="shared" si="169"/>
        <v>200</v>
      </c>
      <c r="G701" s="80"/>
      <c r="H701" s="80"/>
      <c r="I701" s="80">
        <v>276.6</v>
      </c>
      <c r="J701" s="80">
        <v>200</v>
      </c>
      <c r="K701" s="80"/>
      <c r="L701" s="80"/>
      <c r="M701" s="271"/>
    </row>
    <row r="702" spans="1:13" ht="33" customHeight="1">
      <c r="A702" s="276" t="s">
        <v>373</v>
      </c>
      <c r="B702" s="271" t="s">
        <v>912</v>
      </c>
      <c r="C702" s="283" t="s">
        <v>454</v>
      </c>
      <c r="D702" s="118" t="s">
        <v>19</v>
      </c>
      <c r="E702" s="80">
        <f t="shared" si="168"/>
        <v>18700</v>
      </c>
      <c r="F702" s="80">
        <f t="shared" si="169"/>
        <v>1448.82806</v>
      </c>
      <c r="G702" s="80">
        <f aca="true" t="shared" si="176" ref="G702:L702">G703+G704</f>
        <v>17000</v>
      </c>
      <c r="H702" s="80">
        <f t="shared" si="176"/>
        <v>1295.75006</v>
      </c>
      <c r="I702" s="80">
        <f t="shared" si="176"/>
        <v>1700</v>
      </c>
      <c r="J702" s="80">
        <f t="shared" si="176"/>
        <v>153.078</v>
      </c>
      <c r="K702" s="80">
        <f t="shared" si="176"/>
        <v>0</v>
      </c>
      <c r="L702" s="80">
        <f t="shared" si="176"/>
        <v>0</v>
      </c>
      <c r="M702" s="271" t="s">
        <v>911</v>
      </c>
    </row>
    <row r="703" spans="1:13" ht="33" customHeight="1">
      <c r="A703" s="276"/>
      <c r="B703" s="271"/>
      <c r="C703" s="283"/>
      <c r="D703" s="91" t="s">
        <v>15</v>
      </c>
      <c r="E703" s="80">
        <f t="shared" si="168"/>
        <v>11000</v>
      </c>
      <c r="F703" s="80">
        <f t="shared" si="169"/>
        <v>0</v>
      </c>
      <c r="G703" s="80">
        <v>10000</v>
      </c>
      <c r="H703" s="80"/>
      <c r="I703" s="80">
        <v>1000</v>
      </c>
      <c r="J703" s="80"/>
      <c r="K703" s="80"/>
      <c r="L703" s="80"/>
      <c r="M703" s="271"/>
    </row>
    <row r="704" spans="1:13" ht="33" customHeight="1">
      <c r="A704" s="276"/>
      <c r="B704" s="271"/>
      <c r="C704" s="283"/>
      <c r="D704" s="91" t="s">
        <v>12</v>
      </c>
      <c r="E704" s="80">
        <f t="shared" si="168"/>
        <v>7700</v>
      </c>
      <c r="F704" s="80">
        <f t="shared" si="169"/>
        <v>1448.82806</v>
      </c>
      <c r="G704" s="80">
        <v>7000</v>
      </c>
      <c r="H704" s="80">
        <v>1295.75006</v>
      </c>
      <c r="I704" s="80">
        <v>700</v>
      </c>
      <c r="J704" s="80">
        <v>153.078</v>
      </c>
      <c r="K704" s="80"/>
      <c r="L704" s="80"/>
      <c r="M704" s="271"/>
    </row>
    <row r="705" spans="1:13" ht="33" customHeight="1">
      <c r="A705" s="248"/>
      <c r="B705" s="535" t="s">
        <v>1056</v>
      </c>
      <c r="C705" s="538" t="s">
        <v>1055</v>
      </c>
      <c r="D705" s="249" t="s">
        <v>19</v>
      </c>
      <c r="E705" s="250">
        <f>G705+I705+K705</f>
        <v>100</v>
      </c>
      <c r="F705" s="250"/>
      <c r="G705" s="250"/>
      <c r="H705" s="250"/>
      <c r="I705" s="250">
        <f>I706+I707</f>
        <v>100</v>
      </c>
      <c r="J705" s="250"/>
      <c r="K705" s="250"/>
      <c r="L705" s="250"/>
      <c r="M705" s="250"/>
    </row>
    <row r="706" spans="1:13" ht="33" customHeight="1">
      <c r="A706" s="248"/>
      <c r="B706" s="536"/>
      <c r="C706" s="539"/>
      <c r="D706" s="251" t="s">
        <v>15</v>
      </c>
      <c r="E706" s="250"/>
      <c r="F706" s="250"/>
      <c r="G706" s="250"/>
      <c r="H706" s="250"/>
      <c r="I706" s="250"/>
      <c r="J706" s="250"/>
      <c r="K706" s="250"/>
      <c r="L706" s="250"/>
      <c r="M706" s="250"/>
    </row>
    <row r="707" spans="1:13" ht="33" customHeight="1">
      <c r="A707" s="248"/>
      <c r="B707" s="537"/>
      <c r="C707" s="540"/>
      <c r="D707" s="251" t="s">
        <v>12</v>
      </c>
      <c r="E707" s="250">
        <f>G707+I707+K707</f>
        <v>100</v>
      </c>
      <c r="F707" s="250"/>
      <c r="G707" s="250"/>
      <c r="H707" s="250"/>
      <c r="I707" s="250">
        <v>100</v>
      </c>
      <c r="J707" s="250"/>
      <c r="K707" s="250"/>
      <c r="L707" s="250"/>
      <c r="M707" s="250"/>
    </row>
    <row r="708" spans="1:13" ht="33" customHeight="1">
      <c r="A708" s="248"/>
      <c r="B708" s="535" t="s">
        <v>1057</v>
      </c>
      <c r="C708" s="538" t="s">
        <v>1055</v>
      </c>
      <c r="D708" s="249" t="s">
        <v>19</v>
      </c>
      <c r="E708" s="250">
        <f>G708+I708+K708</f>
        <v>100</v>
      </c>
      <c r="F708" s="250"/>
      <c r="G708" s="250"/>
      <c r="H708" s="250"/>
      <c r="I708" s="250">
        <f>I709+I710</f>
        <v>100</v>
      </c>
      <c r="J708" s="250"/>
      <c r="K708" s="250"/>
      <c r="L708" s="252"/>
      <c r="M708" s="250"/>
    </row>
    <row r="709" spans="1:13" ht="33" customHeight="1">
      <c r="A709" s="248"/>
      <c r="B709" s="536"/>
      <c r="C709" s="539"/>
      <c r="D709" s="251" t="s">
        <v>15</v>
      </c>
      <c r="E709" s="250"/>
      <c r="F709" s="250"/>
      <c r="G709" s="250"/>
      <c r="H709" s="250"/>
      <c r="I709" s="250"/>
      <c r="J709" s="250"/>
      <c r="K709" s="250"/>
      <c r="L709" s="250"/>
      <c r="M709" s="250"/>
    </row>
    <row r="710" spans="1:13" ht="33" customHeight="1">
      <c r="A710" s="248"/>
      <c r="B710" s="537"/>
      <c r="C710" s="540"/>
      <c r="D710" s="251" t="s">
        <v>12</v>
      </c>
      <c r="E710" s="250">
        <f>G710+I710+K710</f>
        <v>100</v>
      </c>
      <c r="F710" s="250"/>
      <c r="G710" s="250"/>
      <c r="H710" s="250"/>
      <c r="I710" s="250">
        <v>100</v>
      </c>
      <c r="J710" s="250"/>
      <c r="K710" s="250"/>
      <c r="L710" s="250"/>
      <c r="M710" s="250"/>
    </row>
    <row r="711" spans="1:13" ht="33" customHeight="1">
      <c r="A711" s="276" t="s">
        <v>373</v>
      </c>
      <c r="B711" s="259" t="s">
        <v>910</v>
      </c>
      <c r="C711" s="360"/>
      <c r="D711" s="85" t="s">
        <v>19</v>
      </c>
      <c r="E711" s="86">
        <f t="shared" si="168"/>
        <v>14826</v>
      </c>
      <c r="F711" s="86">
        <f t="shared" si="169"/>
        <v>5246.480739999999</v>
      </c>
      <c r="G711" s="86">
        <f aca="true" t="shared" si="177" ref="G711:L711">G712+G713</f>
        <v>13376</v>
      </c>
      <c r="H711" s="86">
        <f t="shared" si="177"/>
        <v>4620.8063999999995</v>
      </c>
      <c r="I711" s="86">
        <f t="shared" si="177"/>
        <v>1450</v>
      </c>
      <c r="J711" s="86">
        <f t="shared" si="177"/>
        <v>625.67434</v>
      </c>
      <c r="K711" s="86">
        <f t="shared" si="177"/>
        <v>0</v>
      </c>
      <c r="L711" s="86">
        <f t="shared" si="177"/>
        <v>0</v>
      </c>
      <c r="M711" s="259"/>
    </row>
    <row r="712" spans="1:13" ht="33" customHeight="1">
      <c r="A712" s="276"/>
      <c r="B712" s="259"/>
      <c r="C712" s="360"/>
      <c r="D712" s="85" t="s">
        <v>15</v>
      </c>
      <c r="E712" s="86">
        <f t="shared" si="168"/>
        <v>4726</v>
      </c>
      <c r="F712" s="86">
        <f t="shared" si="169"/>
        <v>0</v>
      </c>
      <c r="G712" s="86">
        <f aca="true" t="shared" si="178" ref="G712:L713">G715+G718+G721+G724+G727+G730</f>
        <v>4276</v>
      </c>
      <c r="H712" s="86">
        <f t="shared" si="178"/>
        <v>0</v>
      </c>
      <c r="I712" s="86">
        <f t="shared" si="178"/>
        <v>450</v>
      </c>
      <c r="J712" s="86">
        <f t="shared" si="178"/>
        <v>0</v>
      </c>
      <c r="K712" s="86">
        <f t="shared" si="178"/>
        <v>0</v>
      </c>
      <c r="L712" s="86">
        <f t="shared" si="178"/>
        <v>0</v>
      </c>
      <c r="M712" s="259"/>
    </row>
    <row r="713" spans="1:13" ht="33" customHeight="1">
      <c r="A713" s="276"/>
      <c r="B713" s="259"/>
      <c r="C713" s="360"/>
      <c r="D713" s="85" t="s">
        <v>12</v>
      </c>
      <c r="E713" s="86">
        <f t="shared" si="168"/>
        <v>10100</v>
      </c>
      <c r="F713" s="86">
        <f t="shared" si="169"/>
        <v>5246.480739999999</v>
      </c>
      <c r="G713" s="86">
        <f t="shared" si="178"/>
        <v>9100</v>
      </c>
      <c r="H713" s="86">
        <f t="shared" si="178"/>
        <v>4620.8063999999995</v>
      </c>
      <c r="I713" s="86">
        <f t="shared" si="178"/>
        <v>1000</v>
      </c>
      <c r="J713" s="86">
        <f t="shared" si="178"/>
        <v>625.67434</v>
      </c>
      <c r="K713" s="86">
        <f t="shared" si="178"/>
        <v>0</v>
      </c>
      <c r="L713" s="86">
        <f t="shared" si="178"/>
        <v>0</v>
      </c>
      <c r="M713" s="259"/>
    </row>
    <row r="714" spans="1:13" ht="33" customHeight="1">
      <c r="A714" s="276" t="s">
        <v>373</v>
      </c>
      <c r="B714" s="271" t="s">
        <v>909</v>
      </c>
      <c r="C714" s="283" t="s">
        <v>454</v>
      </c>
      <c r="D714" s="118" t="s">
        <v>19</v>
      </c>
      <c r="E714" s="80">
        <f t="shared" si="168"/>
        <v>5800</v>
      </c>
      <c r="F714" s="80">
        <f t="shared" si="169"/>
        <v>4067.48074</v>
      </c>
      <c r="G714" s="80">
        <f aca="true" t="shared" si="179" ref="G714:L714">G715+G716</f>
        <v>5100</v>
      </c>
      <c r="H714" s="80">
        <f t="shared" si="179"/>
        <v>3661.8064</v>
      </c>
      <c r="I714" s="80">
        <f t="shared" si="179"/>
        <v>700</v>
      </c>
      <c r="J714" s="80">
        <f t="shared" si="179"/>
        <v>405.67434</v>
      </c>
      <c r="K714" s="80">
        <f t="shared" si="179"/>
        <v>0</v>
      </c>
      <c r="L714" s="80">
        <f t="shared" si="179"/>
        <v>0</v>
      </c>
      <c r="M714" s="271"/>
    </row>
    <row r="715" spans="1:13" ht="33" customHeight="1">
      <c r="A715" s="276"/>
      <c r="B715" s="271"/>
      <c r="C715" s="283"/>
      <c r="D715" s="91" t="s">
        <v>15</v>
      </c>
      <c r="E715" s="80">
        <f t="shared" si="168"/>
        <v>3400</v>
      </c>
      <c r="F715" s="80">
        <f t="shared" si="169"/>
        <v>0</v>
      </c>
      <c r="G715" s="80">
        <v>3000</v>
      </c>
      <c r="H715" s="80"/>
      <c r="I715" s="80">
        <v>400</v>
      </c>
      <c r="J715" s="80"/>
      <c r="K715" s="80"/>
      <c r="L715" s="80"/>
      <c r="M715" s="271"/>
    </row>
    <row r="716" spans="1:13" ht="33" customHeight="1">
      <c r="A716" s="276"/>
      <c r="B716" s="271"/>
      <c r="C716" s="283"/>
      <c r="D716" s="91" t="s">
        <v>12</v>
      </c>
      <c r="E716" s="80">
        <f t="shared" si="168"/>
        <v>2400</v>
      </c>
      <c r="F716" s="80">
        <f t="shared" si="169"/>
        <v>4067.48074</v>
      </c>
      <c r="G716" s="80">
        <v>2100</v>
      </c>
      <c r="H716" s="80">
        <v>3661.8064</v>
      </c>
      <c r="I716" s="80">
        <v>300</v>
      </c>
      <c r="J716" s="80">
        <v>405.67434</v>
      </c>
      <c r="K716" s="80"/>
      <c r="L716" s="80"/>
      <c r="M716" s="271"/>
    </row>
    <row r="717" spans="1:13" ht="33" customHeight="1">
      <c r="A717" s="276" t="s">
        <v>373</v>
      </c>
      <c r="B717" s="271" t="s">
        <v>1054</v>
      </c>
      <c r="C717" s="283" t="s">
        <v>663</v>
      </c>
      <c r="D717" s="118" t="s">
        <v>19</v>
      </c>
      <c r="E717" s="80">
        <f t="shared" si="168"/>
        <v>1326</v>
      </c>
      <c r="F717" s="80">
        <f t="shared" si="169"/>
        <v>509</v>
      </c>
      <c r="G717" s="80">
        <f aca="true" t="shared" si="180" ref="G717:L717">G718+G719</f>
        <v>1276</v>
      </c>
      <c r="H717" s="80">
        <f t="shared" si="180"/>
        <v>509</v>
      </c>
      <c r="I717" s="80">
        <f t="shared" si="180"/>
        <v>50</v>
      </c>
      <c r="J717" s="80">
        <f t="shared" si="180"/>
        <v>0</v>
      </c>
      <c r="K717" s="80">
        <f t="shared" si="180"/>
        <v>0</v>
      </c>
      <c r="L717" s="80">
        <f t="shared" si="180"/>
        <v>0</v>
      </c>
      <c r="M717" s="271"/>
    </row>
    <row r="718" spans="1:13" ht="33" customHeight="1">
      <c r="A718" s="276"/>
      <c r="B718" s="271"/>
      <c r="C718" s="283"/>
      <c r="D718" s="91" t="s">
        <v>15</v>
      </c>
      <c r="E718" s="80">
        <f t="shared" si="168"/>
        <v>1326</v>
      </c>
      <c r="F718" s="80">
        <f t="shared" si="169"/>
        <v>0</v>
      </c>
      <c r="G718" s="80">
        <v>1276</v>
      </c>
      <c r="H718" s="80"/>
      <c r="I718" s="80">
        <v>50</v>
      </c>
      <c r="J718" s="80"/>
      <c r="K718" s="80"/>
      <c r="L718" s="80"/>
      <c r="M718" s="271"/>
    </row>
    <row r="719" spans="1:13" ht="58.5" customHeight="1">
      <c r="A719" s="276"/>
      <c r="B719" s="271"/>
      <c r="C719" s="283"/>
      <c r="D719" s="91" t="s">
        <v>12</v>
      </c>
      <c r="E719" s="80">
        <f t="shared" si="168"/>
        <v>0</v>
      </c>
      <c r="F719" s="80">
        <f t="shared" si="169"/>
        <v>509</v>
      </c>
      <c r="G719" s="80"/>
      <c r="H719" s="80">
        <v>509</v>
      </c>
      <c r="I719" s="80"/>
      <c r="J719" s="80"/>
      <c r="K719" s="80"/>
      <c r="L719" s="80"/>
      <c r="M719" s="271"/>
    </row>
    <row r="720" spans="1:13" ht="33" customHeight="1">
      <c r="A720" s="276" t="s">
        <v>373</v>
      </c>
      <c r="B720" s="271" t="s">
        <v>908</v>
      </c>
      <c r="C720" s="283" t="s">
        <v>537</v>
      </c>
      <c r="D720" s="118" t="s">
        <v>19</v>
      </c>
      <c r="E720" s="80">
        <f t="shared" si="168"/>
        <v>0</v>
      </c>
      <c r="F720" s="80">
        <f t="shared" si="169"/>
        <v>0</v>
      </c>
      <c r="G720" s="80">
        <f aca="true" t="shared" si="181" ref="G720:L720">G721+G722</f>
        <v>0</v>
      </c>
      <c r="H720" s="80">
        <f t="shared" si="181"/>
        <v>0</v>
      </c>
      <c r="I720" s="80">
        <f t="shared" si="181"/>
        <v>0</v>
      </c>
      <c r="J720" s="80">
        <f t="shared" si="181"/>
        <v>0</v>
      </c>
      <c r="K720" s="80">
        <f t="shared" si="181"/>
        <v>0</v>
      </c>
      <c r="L720" s="80">
        <f t="shared" si="181"/>
        <v>0</v>
      </c>
      <c r="M720" s="271" t="s">
        <v>907</v>
      </c>
    </row>
    <row r="721" spans="1:13" ht="33" customHeight="1">
      <c r="A721" s="276"/>
      <c r="B721" s="271"/>
      <c r="C721" s="283"/>
      <c r="D721" s="91" t="s">
        <v>15</v>
      </c>
      <c r="E721" s="80">
        <f t="shared" si="168"/>
        <v>0</v>
      </c>
      <c r="F721" s="80">
        <f t="shared" si="169"/>
        <v>0</v>
      </c>
      <c r="G721" s="80"/>
      <c r="H721" s="80"/>
      <c r="I721" s="80"/>
      <c r="J721" s="80"/>
      <c r="K721" s="80"/>
      <c r="L721" s="80"/>
      <c r="M721" s="271"/>
    </row>
    <row r="722" spans="1:13" ht="50.25" customHeight="1">
      <c r="A722" s="276"/>
      <c r="B722" s="271"/>
      <c r="C722" s="283"/>
      <c r="D722" s="91" t="s">
        <v>12</v>
      </c>
      <c r="E722" s="80">
        <f t="shared" si="168"/>
        <v>0</v>
      </c>
      <c r="F722" s="80">
        <f t="shared" si="169"/>
        <v>0</v>
      </c>
      <c r="G722" s="80"/>
      <c r="H722" s="80"/>
      <c r="I722" s="80"/>
      <c r="J722" s="80"/>
      <c r="K722" s="80"/>
      <c r="L722" s="80"/>
      <c r="M722" s="271"/>
    </row>
    <row r="723" spans="1:13" ht="33" customHeight="1">
      <c r="A723" s="276" t="s">
        <v>373</v>
      </c>
      <c r="B723" s="271" t="s">
        <v>731</v>
      </c>
      <c r="C723" s="283" t="s">
        <v>896</v>
      </c>
      <c r="D723" s="118" t="s">
        <v>19</v>
      </c>
      <c r="E723" s="80">
        <f t="shared" si="168"/>
        <v>2750</v>
      </c>
      <c r="F723" s="80">
        <f t="shared" si="169"/>
        <v>0</v>
      </c>
      <c r="G723" s="80">
        <f aca="true" t="shared" si="182" ref="G723:L723">G724+G725</f>
        <v>2500</v>
      </c>
      <c r="H723" s="80">
        <f t="shared" si="182"/>
        <v>0</v>
      </c>
      <c r="I723" s="80">
        <f t="shared" si="182"/>
        <v>250</v>
      </c>
      <c r="J723" s="80">
        <f t="shared" si="182"/>
        <v>0</v>
      </c>
      <c r="K723" s="80">
        <f t="shared" si="182"/>
        <v>0</v>
      </c>
      <c r="L723" s="80">
        <f t="shared" si="182"/>
        <v>0</v>
      </c>
      <c r="M723" s="271" t="s">
        <v>907</v>
      </c>
    </row>
    <row r="724" spans="1:13" ht="33" customHeight="1">
      <c r="A724" s="276"/>
      <c r="B724" s="271"/>
      <c r="C724" s="283"/>
      <c r="D724" s="91" t="s">
        <v>15</v>
      </c>
      <c r="E724" s="80">
        <f t="shared" si="168"/>
        <v>0</v>
      </c>
      <c r="F724" s="80">
        <f t="shared" si="169"/>
        <v>0</v>
      </c>
      <c r="G724" s="80"/>
      <c r="H724" s="80"/>
      <c r="I724" s="80"/>
      <c r="J724" s="80"/>
      <c r="K724" s="80"/>
      <c r="L724" s="80"/>
      <c r="M724" s="271"/>
    </row>
    <row r="725" spans="1:13" ht="33" customHeight="1">
      <c r="A725" s="276"/>
      <c r="B725" s="271"/>
      <c r="C725" s="283"/>
      <c r="D725" s="91" t="s">
        <v>12</v>
      </c>
      <c r="E725" s="80">
        <f t="shared" si="168"/>
        <v>2750</v>
      </c>
      <c r="F725" s="80">
        <f t="shared" si="169"/>
        <v>0</v>
      </c>
      <c r="G725" s="80">
        <v>2500</v>
      </c>
      <c r="H725" s="80"/>
      <c r="I725" s="80">
        <v>250</v>
      </c>
      <c r="J725" s="80"/>
      <c r="K725" s="80"/>
      <c r="L725" s="80"/>
      <c r="M725" s="271"/>
    </row>
    <row r="726" spans="1:13" ht="33" customHeight="1">
      <c r="A726" s="276" t="s">
        <v>373</v>
      </c>
      <c r="B726" s="271" t="s">
        <v>906</v>
      </c>
      <c r="C726" s="283" t="s">
        <v>537</v>
      </c>
      <c r="D726" s="118" t="s">
        <v>19</v>
      </c>
      <c r="E726" s="80">
        <f t="shared" si="168"/>
        <v>4950</v>
      </c>
      <c r="F726" s="80">
        <f t="shared" si="169"/>
        <v>0</v>
      </c>
      <c r="G726" s="80">
        <f aca="true" t="shared" si="183" ref="G726:L726">G727+G728</f>
        <v>4500</v>
      </c>
      <c r="H726" s="80">
        <f t="shared" si="183"/>
        <v>0</v>
      </c>
      <c r="I726" s="80">
        <f t="shared" si="183"/>
        <v>450</v>
      </c>
      <c r="J726" s="80">
        <f t="shared" si="183"/>
        <v>0</v>
      </c>
      <c r="K726" s="80">
        <f t="shared" si="183"/>
        <v>0</v>
      </c>
      <c r="L726" s="80">
        <f t="shared" si="183"/>
        <v>0</v>
      </c>
      <c r="M726" s="271"/>
    </row>
    <row r="727" spans="1:13" ht="33" customHeight="1">
      <c r="A727" s="276"/>
      <c r="B727" s="271"/>
      <c r="C727" s="283"/>
      <c r="D727" s="91" t="s">
        <v>15</v>
      </c>
      <c r="E727" s="80">
        <f t="shared" si="168"/>
        <v>0</v>
      </c>
      <c r="F727" s="80">
        <f t="shared" si="169"/>
        <v>0</v>
      </c>
      <c r="G727" s="80"/>
      <c r="H727" s="80"/>
      <c r="I727" s="80"/>
      <c r="J727" s="80"/>
      <c r="K727" s="80"/>
      <c r="L727" s="80"/>
      <c r="M727" s="271"/>
    </row>
    <row r="728" spans="1:13" ht="40.5" customHeight="1">
      <c r="A728" s="276"/>
      <c r="B728" s="271"/>
      <c r="C728" s="283"/>
      <c r="D728" s="91" t="s">
        <v>12</v>
      </c>
      <c r="E728" s="80">
        <f t="shared" si="168"/>
        <v>4950</v>
      </c>
      <c r="F728" s="80">
        <f t="shared" si="169"/>
        <v>0</v>
      </c>
      <c r="G728" s="80">
        <v>4500</v>
      </c>
      <c r="H728" s="80"/>
      <c r="I728" s="80">
        <v>450</v>
      </c>
      <c r="J728" s="80"/>
      <c r="K728" s="80"/>
      <c r="L728" s="80"/>
      <c r="M728" s="271"/>
    </row>
    <row r="729" spans="1:13" ht="33" customHeight="1">
      <c r="A729" s="276" t="s">
        <v>373</v>
      </c>
      <c r="B729" s="271" t="s">
        <v>905</v>
      </c>
      <c r="C729" s="283" t="s">
        <v>454</v>
      </c>
      <c r="D729" s="118" t="s">
        <v>19</v>
      </c>
      <c r="E729" s="80">
        <f t="shared" si="168"/>
        <v>0</v>
      </c>
      <c r="F729" s="80">
        <f t="shared" si="169"/>
        <v>670</v>
      </c>
      <c r="G729" s="80">
        <f aca="true" t="shared" si="184" ref="G729:L729">G730+G731</f>
        <v>0</v>
      </c>
      <c r="H729" s="80">
        <f t="shared" si="184"/>
        <v>450</v>
      </c>
      <c r="I729" s="80">
        <f t="shared" si="184"/>
        <v>0</v>
      </c>
      <c r="J729" s="80">
        <f t="shared" si="184"/>
        <v>220</v>
      </c>
      <c r="K729" s="80">
        <f t="shared" si="184"/>
        <v>0</v>
      </c>
      <c r="L729" s="80">
        <f t="shared" si="184"/>
        <v>0</v>
      </c>
      <c r="M729" s="271"/>
    </row>
    <row r="730" spans="1:13" ht="33" customHeight="1">
      <c r="A730" s="276"/>
      <c r="B730" s="271"/>
      <c r="C730" s="283"/>
      <c r="D730" s="91" t="s">
        <v>15</v>
      </c>
      <c r="E730" s="80">
        <f t="shared" si="168"/>
        <v>0</v>
      </c>
      <c r="F730" s="80">
        <f t="shared" si="169"/>
        <v>0</v>
      </c>
      <c r="G730" s="80"/>
      <c r="H730" s="80"/>
      <c r="I730" s="80"/>
      <c r="J730" s="80"/>
      <c r="K730" s="80"/>
      <c r="L730" s="80"/>
      <c r="M730" s="271"/>
    </row>
    <row r="731" spans="1:13" ht="33" customHeight="1">
      <c r="A731" s="276"/>
      <c r="B731" s="271"/>
      <c r="C731" s="283"/>
      <c r="D731" s="91" t="s">
        <v>12</v>
      </c>
      <c r="E731" s="80">
        <f t="shared" si="168"/>
        <v>0</v>
      </c>
      <c r="F731" s="80">
        <f t="shared" si="169"/>
        <v>670</v>
      </c>
      <c r="G731" s="80"/>
      <c r="H731" s="80">
        <v>450</v>
      </c>
      <c r="I731" s="80"/>
      <c r="J731" s="80">
        <v>220</v>
      </c>
      <c r="K731" s="80"/>
      <c r="L731" s="80"/>
      <c r="M731" s="271"/>
    </row>
    <row r="732" spans="1:13" ht="33" customHeight="1">
      <c r="A732" s="190"/>
      <c r="B732" s="294"/>
      <c r="C732" s="296"/>
      <c r="D732" s="144" t="s">
        <v>556</v>
      </c>
      <c r="E732" s="191">
        <f>G732+I732+K732</f>
        <v>43726.146</v>
      </c>
      <c r="F732" s="191">
        <f>H732+J732+L732</f>
        <v>30583.18105</v>
      </c>
      <c r="G732" s="191">
        <f>G733+G734</f>
        <v>32808.43</v>
      </c>
      <c r="H732" s="191">
        <f aca="true" t="shared" si="185" ref="H732:L732">H733+H734</f>
        <v>20500.533</v>
      </c>
      <c r="I732" s="191">
        <f t="shared" si="185"/>
        <v>10917.716</v>
      </c>
      <c r="J732" s="191">
        <f t="shared" si="185"/>
        <v>10082.64805</v>
      </c>
      <c r="K732" s="191">
        <f t="shared" si="185"/>
        <v>0</v>
      </c>
      <c r="L732" s="191">
        <f t="shared" si="185"/>
        <v>0</v>
      </c>
      <c r="M732" s="156"/>
    </row>
    <row r="733" spans="1:13" ht="33" customHeight="1">
      <c r="A733" s="190"/>
      <c r="B733" s="294"/>
      <c r="C733" s="296"/>
      <c r="D733" s="144" t="s">
        <v>555</v>
      </c>
      <c r="E733" s="191">
        <f aca="true" t="shared" si="186" ref="E733:E734">G733+I733+K733</f>
        <v>20308.146</v>
      </c>
      <c r="F733" s="191">
        <f aca="true" t="shared" si="187" ref="F733:F734">H733+J733+L733</f>
        <v>19580.076999999997</v>
      </c>
      <c r="G733" s="171">
        <f>SUM(G736+G781+G784+G787+G790+G793+G796+G799+G802+G805+G808+G811+G814)</f>
        <v>15877.43</v>
      </c>
      <c r="H733" s="171">
        <f aca="true" t="shared" si="188" ref="H733:L733">SUM(H736+H781+H784+H787+H790+H793+H796+H799+H802+H805+H808+H811+H814)</f>
        <v>15680.381</v>
      </c>
      <c r="I733" s="171">
        <f t="shared" si="188"/>
        <v>4430.716</v>
      </c>
      <c r="J733" s="171">
        <f t="shared" si="188"/>
        <v>3899.696</v>
      </c>
      <c r="K733" s="171">
        <f t="shared" si="188"/>
        <v>0</v>
      </c>
      <c r="L733" s="171">
        <f t="shared" si="188"/>
        <v>0</v>
      </c>
      <c r="M733" s="156"/>
    </row>
    <row r="734" spans="1:13" ht="33" customHeight="1">
      <c r="A734" s="190"/>
      <c r="B734" s="295"/>
      <c r="C734" s="258"/>
      <c r="D734" s="144" t="s">
        <v>554</v>
      </c>
      <c r="E734" s="191">
        <f t="shared" si="186"/>
        <v>23418</v>
      </c>
      <c r="F734" s="191">
        <f t="shared" si="187"/>
        <v>11003.10405</v>
      </c>
      <c r="G734" s="171">
        <f>SUM(G737+G782+G785+G788+G791+G794+G797+G800+G803+G806+G809+G812+G815)</f>
        <v>16931</v>
      </c>
      <c r="H734" s="171">
        <f aca="true" t="shared" si="189" ref="H734:L734">SUM(H737+H782+H785+H788+H791+H794+H797+H800+H803+H806+H809+H812+H815)</f>
        <v>4820.152</v>
      </c>
      <c r="I734" s="171">
        <f t="shared" si="189"/>
        <v>6487</v>
      </c>
      <c r="J734" s="171">
        <f t="shared" si="189"/>
        <v>6182.95205</v>
      </c>
      <c r="K734" s="171">
        <f t="shared" si="189"/>
        <v>0</v>
      </c>
      <c r="L734" s="171">
        <f t="shared" si="189"/>
        <v>0</v>
      </c>
      <c r="M734" s="156"/>
    </row>
    <row r="735" spans="1:13" ht="33" customHeight="1">
      <c r="A735" s="361"/>
      <c r="B735" s="294" t="s">
        <v>633</v>
      </c>
      <c r="C735" s="296" t="s">
        <v>537</v>
      </c>
      <c r="D735" s="144" t="s">
        <v>556</v>
      </c>
      <c r="E735" s="126">
        <f t="shared" si="156"/>
        <v>33845.445999999996</v>
      </c>
      <c r="F735" s="126">
        <f t="shared" si="157"/>
        <v>23389.432</v>
      </c>
      <c r="G735" s="126">
        <f>SUM(G736:G737)</f>
        <v>26475.73</v>
      </c>
      <c r="H735" s="126">
        <f>SUM(H736:H737)</f>
        <v>16379.931999999999</v>
      </c>
      <c r="I735" s="126">
        <f>SUM(I736:I737)</f>
        <v>7369.716</v>
      </c>
      <c r="J735" s="126">
        <f>SUM(J736:J737)</f>
        <v>7009.5</v>
      </c>
      <c r="K735" s="127"/>
      <c r="L735" s="127"/>
      <c r="M735" s="260"/>
    </row>
    <row r="736" spans="1:13" ht="33" customHeight="1">
      <c r="A736" s="361"/>
      <c r="B736" s="294"/>
      <c r="C736" s="296"/>
      <c r="D736" s="144" t="s">
        <v>555</v>
      </c>
      <c r="E736" s="128">
        <f t="shared" si="156"/>
        <v>16393.446</v>
      </c>
      <c r="F736" s="128">
        <f t="shared" si="157"/>
        <v>15899.4</v>
      </c>
      <c r="G736" s="129">
        <f aca="true" t="shared" si="190" ref="G736:J737">G739+G742+G745+G748</f>
        <v>12714.73</v>
      </c>
      <c r="H736" s="129">
        <f t="shared" si="190"/>
        <v>12607.3</v>
      </c>
      <c r="I736" s="129">
        <f t="shared" si="190"/>
        <v>3678.716</v>
      </c>
      <c r="J736" s="129">
        <f t="shared" si="190"/>
        <v>3292.1</v>
      </c>
      <c r="K736" s="129">
        <f>K739+K742+K745+K747</f>
        <v>0</v>
      </c>
      <c r="L736" s="129">
        <f>L739+L742+L745+L747</f>
        <v>0</v>
      </c>
      <c r="M736" s="355"/>
    </row>
    <row r="737" spans="1:13" ht="33" customHeight="1">
      <c r="A737" s="362"/>
      <c r="B737" s="295"/>
      <c r="C737" s="258"/>
      <c r="D737" s="144" t="s">
        <v>554</v>
      </c>
      <c r="E737" s="128">
        <f t="shared" si="156"/>
        <v>17452</v>
      </c>
      <c r="F737" s="128">
        <f t="shared" si="157"/>
        <v>7490.032</v>
      </c>
      <c r="G737" s="129">
        <f t="shared" si="190"/>
        <v>13761</v>
      </c>
      <c r="H737" s="129">
        <f t="shared" si="190"/>
        <v>3772.632</v>
      </c>
      <c r="I737" s="129">
        <f t="shared" si="190"/>
        <v>3691</v>
      </c>
      <c r="J737" s="129">
        <f t="shared" si="190"/>
        <v>3717.4</v>
      </c>
      <c r="K737" s="129">
        <f>K740+K743+K746+K748</f>
        <v>0</v>
      </c>
      <c r="L737" s="129">
        <f>L740+L743+L746+L748</f>
        <v>0</v>
      </c>
      <c r="M737" s="356"/>
    </row>
    <row r="738" spans="1:13" ht="33" customHeight="1">
      <c r="A738" s="353" t="s">
        <v>421</v>
      </c>
      <c r="B738" s="287" t="s">
        <v>648</v>
      </c>
      <c r="C738" s="287" t="s">
        <v>537</v>
      </c>
      <c r="D738" s="192" t="s">
        <v>420</v>
      </c>
      <c r="E738" s="80">
        <f t="shared" si="156"/>
        <v>27384.649999999998</v>
      </c>
      <c r="F738" s="80">
        <f t="shared" si="157"/>
        <v>16014.632</v>
      </c>
      <c r="G738" s="80">
        <f>SUM(G739:G740)</f>
        <v>21907.12</v>
      </c>
      <c r="H738" s="80">
        <f>SUM(H739:H740)</f>
        <v>11870.632</v>
      </c>
      <c r="I738" s="80">
        <f>SUM(I739:I740)</f>
        <v>5477.53</v>
      </c>
      <c r="J738" s="80">
        <f>SUM(J739:J740)</f>
        <v>4144</v>
      </c>
      <c r="K738" s="80"/>
      <c r="L738" s="193"/>
      <c r="M738" s="287"/>
    </row>
    <row r="739" spans="1:13" ht="33" customHeight="1">
      <c r="A739" s="354"/>
      <c r="B739" s="288"/>
      <c r="C739" s="288"/>
      <c r="D739" s="92">
        <v>2013</v>
      </c>
      <c r="E739" s="80">
        <f t="shared" si="156"/>
        <v>10182.65</v>
      </c>
      <c r="F739" s="80">
        <f t="shared" si="157"/>
        <v>10122.5</v>
      </c>
      <c r="G739" s="194">
        <v>8146.12</v>
      </c>
      <c r="H739" s="194">
        <v>8098</v>
      </c>
      <c r="I739" s="195">
        <v>2036.53</v>
      </c>
      <c r="J739" s="195">
        <v>2024.5</v>
      </c>
      <c r="K739" s="80"/>
      <c r="L739" s="80"/>
      <c r="M739" s="288"/>
    </row>
    <row r="740" spans="1:13" ht="33" customHeight="1">
      <c r="A740" s="285"/>
      <c r="B740" s="289"/>
      <c r="C740" s="289"/>
      <c r="D740" s="92">
        <v>2014</v>
      </c>
      <c r="E740" s="80">
        <f t="shared" si="156"/>
        <v>17202</v>
      </c>
      <c r="F740" s="80">
        <f t="shared" si="157"/>
        <v>5892.132</v>
      </c>
      <c r="G740" s="80">
        <v>13761</v>
      </c>
      <c r="H740" s="80">
        <v>3772.632</v>
      </c>
      <c r="I740" s="80">
        <v>3441</v>
      </c>
      <c r="J740" s="80">
        <v>2119.5</v>
      </c>
      <c r="K740" s="80"/>
      <c r="L740" s="80"/>
      <c r="M740" s="289"/>
    </row>
    <row r="741" spans="1:13" ht="33" customHeight="1">
      <c r="A741" s="353" t="s">
        <v>429</v>
      </c>
      <c r="B741" s="287" t="s">
        <v>647</v>
      </c>
      <c r="C741" s="287" t="s">
        <v>537</v>
      </c>
      <c r="D741" s="92" t="s">
        <v>420</v>
      </c>
      <c r="E741" s="80">
        <f t="shared" si="156"/>
        <v>4597.266</v>
      </c>
      <c r="F741" s="80">
        <f t="shared" si="157"/>
        <v>6121</v>
      </c>
      <c r="G741" s="80">
        <f>SUM(G742:G743)</f>
        <v>3677.81</v>
      </c>
      <c r="H741" s="80">
        <f>SUM(H742:H743)</f>
        <v>3618.5</v>
      </c>
      <c r="I741" s="80">
        <f>SUM(I742:I743)</f>
        <v>919.456</v>
      </c>
      <c r="J741" s="80">
        <f>SUM(J742:J743)</f>
        <v>2502.5</v>
      </c>
      <c r="K741" s="80"/>
      <c r="L741" s="193"/>
      <c r="M741" s="287"/>
    </row>
    <row r="742" spans="1:13" ht="33" customHeight="1">
      <c r="A742" s="354"/>
      <c r="B742" s="288"/>
      <c r="C742" s="288"/>
      <c r="D742" s="92">
        <v>2013</v>
      </c>
      <c r="E742" s="80">
        <f t="shared" si="156"/>
        <v>4597.266</v>
      </c>
      <c r="F742" s="80">
        <f t="shared" si="157"/>
        <v>4523.1</v>
      </c>
      <c r="G742" s="80">
        <v>3677.81</v>
      </c>
      <c r="H742" s="80">
        <v>3618.5</v>
      </c>
      <c r="I742" s="80">
        <v>919.456</v>
      </c>
      <c r="J742" s="80">
        <v>904.6</v>
      </c>
      <c r="K742" s="80"/>
      <c r="L742" s="80"/>
      <c r="M742" s="288"/>
    </row>
    <row r="743" spans="1:13" ht="33" customHeight="1">
      <c r="A743" s="285"/>
      <c r="B743" s="289"/>
      <c r="C743" s="289"/>
      <c r="D743" s="92">
        <v>2014</v>
      </c>
      <c r="E743" s="80">
        <f t="shared" si="156"/>
        <v>0</v>
      </c>
      <c r="F743" s="80">
        <f t="shared" si="157"/>
        <v>1597.9</v>
      </c>
      <c r="G743" s="80"/>
      <c r="H743" s="80"/>
      <c r="I743" s="80"/>
      <c r="J743" s="80">
        <v>1597.9</v>
      </c>
      <c r="K743" s="80"/>
      <c r="L743" s="80"/>
      <c r="M743" s="289"/>
    </row>
    <row r="744" spans="1:13" ht="33" customHeight="1">
      <c r="A744" s="353" t="s">
        <v>438</v>
      </c>
      <c r="B744" s="287" t="s">
        <v>646</v>
      </c>
      <c r="C744" s="287" t="s">
        <v>537</v>
      </c>
      <c r="D744" s="92" t="s">
        <v>420</v>
      </c>
      <c r="E744" s="153">
        <f t="shared" si="156"/>
        <v>1113.53</v>
      </c>
      <c r="F744" s="153">
        <f t="shared" si="157"/>
        <v>1113.5</v>
      </c>
      <c r="G744" s="153">
        <f>SUM(G745:G746)</f>
        <v>890.8</v>
      </c>
      <c r="H744" s="153">
        <f>SUM(H745:H746)</f>
        <v>890.8</v>
      </c>
      <c r="I744" s="153">
        <f>SUM(I745:I746)</f>
        <v>222.73</v>
      </c>
      <c r="J744" s="153">
        <f>SUM(J745:J746)</f>
        <v>222.7</v>
      </c>
      <c r="K744" s="153"/>
      <c r="L744" s="166"/>
      <c r="M744" s="287"/>
    </row>
    <row r="745" spans="1:13" ht="33" customHeight="1">
      <c r="A745" s="354"/>
      <c r="B745" s="288"/>
      <c r="C745" s="288"/>
      <c r="D745" s="92">
        <v>2013</v>
      </c>
      <c r="E745" s="153">
        <f t="shared" si="156"/>
        <v>1113.53</v>
      </c>
      <c r="F745" s="153">
        <f t="shared" si="157"/>
        <v>1113.5</v>
      </c>
      <c r="G745" s="153">
        <v>890.8</v>
      </c>
      <c r="H745" s="153">
        <v>890.8</v>
      </c>
      <c r="I745" s="153">
        <v>222.73</v>
      </c>
      <c r="J745" s="153">
        <v>222.7</v>
      </c>
      <c r="K745" s="153"/>
      <c r="L745" s="153"/>
      <c r="M745" s="288"/>
    </row>
    <row r="746" spans="1:13" ht="33" customHeight="1">
      <c r="A746" s="285"/>
      <c r="B746" s="289"/>
      <c r="C746" s="289"/>
      <c r="D746" s="92">
        <v>2014</v>
      </c>
      <c r="E746" s="153">
        <f t="shared" si="156"/>
        <v>0</v>
      </c>
      <c r="F746" s="153">
        <f t="shared" si="157"/>
        <v>0</v>
      </c>
      <c r="G746" s="153"/>
      <c r="H746" s="153"/>
      <c r="I746" s="153"/>
      <c r="J746" s="153"/>
      <c r="K746" s="153"/>
      <c r="L746" s="153"/>
      <c r="M746" s="289"/>
    </row>
    <row r="747" spans="1:13" ht="33" customHeight="1">
      <c r="A747" s="285" t="s">
        <v>442</v>
      </c>
      <c r="B747" s="287" t="s">
        <v>645</v>
      </c>
      <c r="C747" s="271" t="s">
        <v>644</v>
      </c>
      <c r="D747" s="92" t="s">
        <v>420</v>
      </c>
      <c r="E747" s="153">
        <f t="shared" si="156"/>
        <v>750</v>
      </c>
      <c r="F747" s="153">
        <f t="shared" si="157"/>
        <v>140.3</v>
      </c>
      <c r="G747" s="153">
        <f>G748+G749</f>
        <v>0</v>
      </c>
      <c r="H747" s="153">
        <f aca="true" t="shared" si="191" ref="H747:L747">H748+H749</f>
        <v>0</v>
      </c>
      <c r="I747" s="153">
        <f t="shared" si="191"/>
        <v>750</v>
      </c>
      <c r="J747" s="153">
        <f t="shared" si="191"/>
        <v>140.3</v>
      </c>
      <c r="K747" s="153">
        <f t="shared" si="191"/>
        <v>0</v>
      </c>
      <c r="L747" s="153">
        <f t="shared" si="191"/>
        <v>0</v>
      </c>
      <c r="M747" s="287"/>
    </row>
    <row r="748" spans="1:13" ht="33" customHeight="1">
      <c r="A748" s="286"/>
      <c r="B748" s="288"/>
      <c r="C748" s="271"/>
      <c r="D748" s="92">
        <v>2013</v>
      </c>
      <c r="E748" s="153">
        <f>G748+I748+K748</f>
        <v>500</v>
      </c>
      <c r="F748" s="153">
        <f>H748+J748+L748</f>
        <v>140.3</v>
      </c>
      <c r="G748" s="153">
        <f>G751+G754+G757+G763+G766+G769+G772+G775+G778</f>
        <v>0</v>
      </c>
      <c r="H748" s="153">
        <f aca="true" t="shared" si="192" ref="H748:K748">H751+H754+H757+H760+H763+H766+H772+H778</f>
        <v>0</v>
      </c>
      <c r="I748" s="153">
        <f t="shared" si="192"/>
        <v>500</v>
      </c>
      <c r="J748" s="153">
        <f t="shared" si="192"/>
        <v>140.3</v>
      </c>
      <c r="K748" s="153">
        <f t="shared" si="192"/>
        <v>0</v>
      </c>
      <c r="L748" s="153">
        <f aca="true" t="shared" si="193" ref="L748">L751+L754+L757+L760+L763+L766+L769+L772+L775+L778</f>
        <v>0</v>
      </c>
      <c r="M748" s="288"/>
    </row>
    <row r="749" spans="1:13" ht="33" customHeight="1">
      <c r="A749" s="286"/>
      <c r="B749" s="288"/>
      <c r="C749" s="271"/>
      <c r="D749" s="92">
        <v>2014</v>
      </c>
      <c r="E749" s="153">
        <f>G749+I749+K749</f>
        <v>250</v>
      </c>
      <c r="F749" s="153">
        <f>H749+J749+L749</f>
        <v>0</v>
      </c>
      <c r="G749" s="153">
        <f>G752+G755+G758+G761+G764+G767+G773+G779</f>
        <v>0</v>
      </c>
      <c r="H749" s="153">
        <f aca="true" t="shared" si="194" ref="H749:L749">H752+H755+H758+H761+H764+H767+H773+H779</f>
        <v>0</v>
      </c>
      <c r="I749" s="153">
        <f t="shared" si="194"/>
        <v>250</v>
      </c>
      <c r="J749" s="153">
        <f t="shared" si="194"/>
        <v>0</v>
      </c>
      <c r="K749" s="153">
        <f t="shared" si="194"/>
        <v>0</v>
      </c>
      <c r="L749" s="153">
        <f t="shared" si="194"/>
        <v>0</v>
      </c>
      <c r="M749" s="288"/>
    </row>
    <row r="750" spans="1:13" ht="33" customHeight="1">
      <c r="A750" s="345" t="s">
        <v>444</v>
      </c>
      <c r="B750" s="287" t="s">
        <v>643</v>
      </c>
      <c r="C750" s="271" t="s">
        <v>537</v>
      </c>
      <c r="D750" s="92" t="s">
        <v>420</v>
      </c>
      <c r="E750" s="153">
        <f t="shared" si="156"/>
        <v>100</v>
      </c>
      <c r="F750" s="153">
        <f t="shared" si="157"/>
        <v>0</v>
      </c>
      <c r="G750" s="153">
        <f>SUM(G751:G752)</f>
        <v>0</v>
      </c>
      <c r="H750" s="153">
        <f aca="true" t="shared" si="195" ref="H750:L750">SUM(H751:H752)</f>
        <v>0</v>
      </c>
      <c r="I750" s="153">
        <f t="shared" si="195"/>
        <v>100</v>
      </c>
      <c r="J750" s="153">
        <f t="shared" si="195"/>
        <v>0</v>
      </c>
      <c r="K750" s="153">
        <f t="shared" si="195"/>
        <v>0</v>
      </c>
      <c r="L750" s="153">
        <f t="shared" si="195"/>
        <v>0</v>
      </c>
      <c r="M750" s="271"/>
    </row>
    <row r="751" spans="1:13" ht="33" customHeight="1">
      <c r="A751" s="346"/>
      <c r="B751" s="288"/>
      <c r="C751" s="271"/>
      <c r="D751" s="92">
        <v>2013</v>
      </c>
      <c r="E751" s="153">
        <f t="shared" si="156"/>
        <v>100</v>
      </c>
      <c r="F751" s="153">
        <f t="shared" si="157"/>
        <v>0</v>
      </c>
      <c r="G751" s="153"/>
      <c r="H751" s="153"/>
      <c r="I751" s="153">
        <v>100</v>
      </c>
      <c r="J751" s="153"/>
      <c r="K751" s="153"/>
      <c r="L751" s="153"/>
      <c r="M751" s="271"/>
    </row>
    <row r="752" spans="1:13" ht="33" customHeight="1">
      <c r="A752" s="346"/>
      <c r="B752" s="288"/>
      <c r="C752" s="349"/>
      <c r="D752" s="92">
        <v>2014</v>
      </c>
      <c r="E752" s="153">
        <f t="shared" si="156"/>
        <v>0</v>
      </c>
      <c r="F752" s="153">
        <f t="shared" si="157"/>
        <v>0</v>
      </c>
      <c r="G752" s="153"/>
      <c r="H752" s="153"/>
      <c r="I752" s="153"/>
      <c r="J752" s="153"/>
      <c r="K752" s="153"/>
      <c r="L752" s="153"/>
      <c r="M752" s="271"/>
    </row>
    <row r="753" spans="1:13" ht="33" customHeight="1">
      <c r="A753" s="347" t="s">
        <v>446</v>
      </c>
      <c r="B753" s="287" t="s">
        <v>642</v>
      </c>
      <c r="C753" s="271" t="s">
        <v>537</v>
      </c>
      <c r="D753" s="92" t="s">
        <v>420</v>
      </c>
      <c r="E753" s="153">
        <f t="shared" si="156"/>
        <v>100</v>
      </c>
      <c r="F753" s="153">
        <f t="shared" si="157"/>
        <v>0</v>
      </c>
      <c r="G753" s="153">
        <f>SUM(G754:G755)</f>
        <v>0</v>
      </c>
      <c r="H753" s="153">
        <f>SUM(H754:H755)</f>
        <v>0</v>
      </c>
      <c r="I753" s="153">
        <f>SUM(I754:I755)</f>
        <v>100</v>
      </c>
      <c r="J753" s="153">
        <f>SUM(J754:J755)</f>
        <v>0</v>
      </c>
      <c r="K753" s="153"/>
      <c r="L753" s="166"/>
      <c r="M753" s="271"/>
    </row>
    <row r="754" spans="1:13" ht="33" customHeight="1">
      <c r="A754" s="348"/>
      <c r="B754" s="288"/>
      <c r="C754" s="271"/>
      <c r="D754" s="92">
        <v>2013</v>
      </c>
      <c r="E754" s="153">
        <f t="shared" si="156"/>
        <v>100</v>
      </c>
      <c r="F754" s="153">
        <f t="shared" si="157"/>
        <v>0</v>
      </c>
      <c r="G754" s="153"/>
      <c r="H754" s="153"/>
      <c r="I754" s="153">
        <v>100</v>
      </c>
      <c r="J754" s="153"/>
      <c r="K754" s="153"/>
      <c r="L754" s="153"/>
      <c r="M754" s="271"/>
    </row>
    <row r="755" spans="1:13" ht="33" customHeight="1">
      <c r="A755" s="348"/>
      <c r="B755" s="288"/>
      <c r="C755" s="349"/>
      <c r="D755" s="92">
        <v>2014</v>
      </c>
      <c r="E755" s="153">
        <f t="shared" si="156"/>
        <v>0</v>
      </c>
      <c r="F755" s="153">
        <f t="shared" si="157"/>
        <v>0</v>
      </c>
      <c r="G755" s="153"/>
      <c r="H755" s="153"/>
      <c r="I755" s="153"/>
      <c r="J755" s="153"/>
      <c r="K755" s="153"/>
      <c r="L755" s="153"/>
      <c r="M755" s="271"/>
    </row>
    <row r="756" spans="1:13" ht="33" customHeight="1">
      <c r="A756" s="345" t="s">
        <v>448</v>
      </c>
      <c r="B756" s="287" t="s">
        <v>641</v>
      </c>
      <c r="C756" s="271" t="s">
        <v>537</v>
      </c>
      <c r="D756" s="92" t="s">
        <v>420</v>
      </c>
      <c r="E756" s="153">
        <f aca="true" t="shared" si="196" ref="E756:E776">G756+I756+K756</f>
        <v>67</v>
      </c>
      <c r="F756" s="153">
        <f t="shared" si="157"/>
        <v>43.1</v>
      </c>
      <c r="G756" s="153">
        <f>SUM(G757:G758)</f>
        <v>0</v>
      </c>
      <c r="H756" s="153">
        <f>SUM(H757:H758)</f>
        <v>0</v>
      </c>
      <c r="I756" s="153">
        <f>SUM(I757:I758)</f>
        <v>67</v>
      </c>
      <c r="J756" s="153">
        <f>SUM(J757:J758)</f>
        <v>43.1</v>
      </c>
      <c r="K756" s="153"/>
      <c r="L756" s="166"/>
      <c r="M756" s="271"/>
    </row>
    <row r="757" spans="1:13" ht="33" customHeight="1">
      <c r="A757" s="346"/>
      <c r="B757" s="288"/>
      <c r="C757" s="271"/>
      <c r="D757" s="92">
        <v>2013</v>
      </c>
      <c r="E757" s="153">
        <f t="shared" si="196"/>
        <v>67</v>
      </c>
      <c r="F757" s="153">
        <f t="shared" si="157"/>
        <v>43.1</v>
      </c>
      <c r="G757" s="153"/>
      <c r="H757" s="153"/>
      <c r="I757" s="153">
        <v>67</v>
      </c>
      <c r="J757" s="153">
        <v>43.1</v>
      </c>
      <c r="K757" s="153"/>
      <c r="L757" s="153"/>
      <c r="M757" s="271"/>
    </row>
    <row r="758" spans="1:13" ht="33" customHeight="1">
      <c r="A758" s="346"/>
      <c r="B758" s="288"/>
      <c r="C758" s="349"/>
      <c r="D758" s="92">
        <v>2014</v>
      </c>
      <c r="E758" s="153">
        <f t="shared" si="196"/>
        <v>0</v>
      </c>
      <c r="F758" s="153">
        <f t="shared" si="157"/>
        <v>0</v>
      </c>
      <c r="G758" s="153"/>
      <c r="H758" s="153"/>
      <c r="I758" s="153"/>
      <c r="J758" s="153"/>
      <c r="K758" s="153"/>
      <c r="L758" s="153"/>
      <c r="M758" s="271"/>
    </row>
    <row r="759" spans="1:13" ht="33" customHeight="1">
      <c r="A759" s="347" t="s">
        <v>450</v>
      </c>
      <c r="B759" s="287" t="s">
        <v>640</v>
      </c>
      <c r="C759" s="271" t="s">
        <v>537</v>
      </c>
      <c r="D759" s="92" t="s">
        <v>420</v>
      </c>
      <c r="E759" s="153">
        <f t="shared" si="196"/>
        <v>67</v>
      </c>
      <c r="F759" s="153">
        <f aca="true" t="shared" si="197" ref="F759:F776">H759+J759+L759</f>
        <v>62</v>
      </c>
      <c r="G759" s="153">
        <f>SUM(G760:G761)</f>
        <v>0</v>
      </c>
      <c r="H759" s="153">
        <f>SUM(H760:H761)</f>
        <v>0</v>
      </c>
      <c r="I759" s="153">
        <f>SUM(I760:I761)</f>
        <v>67</v>
      </c>
      <c r="J759" s="153">
        <f>SUM(J760:J761)</f>
        <v>62</v>
      </c>
      <c r="K759" s="153"/>
      <c r="L759" s="166"/>
      <c r="M759" s="271"/>
    </row>
    <row r="760" spans="1:13" ht="33" customHeight="1">
      <c r="A760" s="348"/>
      <c r="B760" s="288"/>
      <c r="C760" s="271"/>
      <c r="D760" s="92">
        <v>2013</v>
      </c>
      <c r="E760" s="153">
        <f t="shared" si="196"/>
        <v>67</v>
      </c>
      <c r="F760" s="153">
        <f t="shared" si="197"/>
        <v>62</v>
      </c>
      <c r="G760" s="153"/>
      <c r="H760" s="153"/>
      <c r="I760" s="153">
        <v>67</v>
      </c>
      <c r="J760" s="153">
        <v>62</v>
      </c>
      <c r="K760" s="153"/>
      <c r="L760" s="153"/>
      <c r="M760" s="271"/>
    </row>
    <row r="761" spans="1:13" ht="33" customHeight="1">
      <c r="A761" s="348"/>
      <c r="B761" s="288"/>
      <c r="C761" s="349"/>
      <c r="D761" s="92">
        <v>2014</v>
      </c>
      <c r="E761" s="153">
        <f t="shared" si="196"/>
        <v>0</v>
      </c>
      <c r="F761" s="153">
        <f t="shared" si="197"/>
        <v>0</v>
      </c>
      <c r="G761" s="153"/>
      <c r="H761" s="153"/>
      <c r="I761" s="153"/>
      <c r="J761" s="153"/>
      <c r="K761" s="153"/>
      <c r="L761" s="153"/>
      <c r="M761" s="271"/>
    </row>
    <row r="762" spans="1:13" ht="33" customHeight="1">
      <c r="A762" s="383" t="s">
        <v>452</v>
      </c>
      <c r="B762" s="287" t="s">
        <v>639</v>
      </c>
      <c r="C762" s="271" t="s">
        <v>537</v>
      </c>
      <c r="D762" s="92" t="s">
        <v>420</v>
      </c>
      <c r="E762" s="153">
        <f t="shared" si="196"/>
        <v>66</v>
      </c>
      <c r="F762" s="153">
        <f t="shared" si="197"/>
        <v>35.2</v>
      </c>
      <c r="G762" s="153">
        <f>SUM(G763:G764)</f>
        <v>0</v>
      </c>
      <c r="H762" s="153">
        <f>SUM(H763:H764)</f>
        <v>0</v>
      </c>
      <c r="I762" s="153">
        <f>SUM(I763:I764)</f>
        <v>66</v>
      </c>
      <c r="J762" s="153">
        <f>SUM(J763:J764)</f>
        <v>35.2</v>
      </c>
      <c r="K762" s="153"/>
      <c r="L762" s="166"/>
      <c r="M762" s="271"/>
    </row>
    <row r="763" spans="1:13" ht="33" customHeight="1">
      <c r="A763" s="525"/>
      <c r="B763" s="288"/>
      <c r="C763" s="271"/>
      <c r="D763" s="92">
        <v>2013</v>
      </c>
      <c r="E763" s="153">
        <f t="shared" si="196"/>
        <v>66</v>
      </c>
      <c r="F763" s="153">
        <f t="shared" si="197"/>
        <v>35.2</v>
      </c>
      <c r="G763" s="153"/>
      <c r="H763" s="153"/>
      <c r="I763" s="153">
        <v>66</v>
      </c>
      <c r="J763" s="153">
        <v>35.2</v>
      </c>
      <c r="K763" s="153"/>
      <c r="L763" s="153"/>
      <c r="M763" s="271"/>
    </row>
    <row r="764" spans="1:13" ht="33" customHeight="1">
      <c r="A764" s="525"/>
      <c r="B764" s="288"/>
      <c r="C764" s="349"/>
      <c r="D764" s="92">
        <v>2014</v>
      </c>
      <c r="E764" s="153">
        <f t="shared" si="196"/>
        <v>0</v>
      </c>
      <c r="F764" s="153">
        <f t="shared" si="197"/>
        <v>0</v>
      </c>
      <c r="G764" s="153"/>
      <c r="H764" s="153"/>
      <c r="I764" s="153"/>
      <c r="J764" s="153"/>
      <c r="K764" s="153"/>
      <c r="L764" s="153"/>
      <c r="M764" s="271"/>
    </row>
    <row r="765" spans="1:13" ht="33" customHeight="1">
      <c r="A765" s="347" t="s">
        <v>455</v>
      </c>
      <c r="B765" s="287" t="s">
        <v>638</v>
      </c>
      <c r="C765" s="271" t="s">
        <v>537</v>
      </c>
      <c r="D765" s="92" t="s">
        <v>420</v>
      </c>
      <c r="E765" s="153">
        <f t="shared" si="196"/>
        <v>100</v>
      </c>
      <c r="F765" s="153">
        <f t="shared" si="197"/>
        <v>0</v>
      </c>
      <c r="G765" s="153">
        <f>SUM(G766:G767)</f>
        <v>0</v>
      </c>
      <c r="H765" s="153">
        <f>SUM(H766:H767)</f>
        <v>0</v>
      </c>
      <c r="I765" s="153">
        <f>SUM(I766:I767)</f>
        <v>100</v>
      </c>
      <c r="J765" s="153">
        <f>SUM(J766:J767)</f>
        <v>0</v>
      </c>
      <c r="K765" s="153"/>
      <c r="L765" s="166"/>
      <c r="M765" s="271"/>
    </row>
    <row r="766" spans="1:13" ht="33" customHeight="1">
      <c r="A766" s="348"/>
      <c r="B766" s="288"/>
      <c r="C766" s="271"/>
      <c r="D766" s="92">
        <v>2013</v>
      </c>
      <c r="E766" s="153">
        <f t="shared" si="196"/>
        <v>100</v>
      </c>
      <c r="F766" s="153">
        <f t="shared" si="197"/>
        <v>0</v>
      </c>
      <c r="G766" s="153"/>
      <c r="H766" s="153"/>
      <c r="I766" s="153">
        <v>100</v>
      </c>
      <c r="J766" s="153"/>
      <c r="K766" s="153"/>
      <c r="L766" s="153"/>
      <c r="M766" s="271"/>
    </row>
    <row r="767" spans="1:13" ht="33" customHeight="1">
      <c r="A767" s="348"/>
      <c r="B767" s="288"/>
      <c r="C767" s="349"/>
      <c r="D767" s="92">
        <v>2014</v>
      </c>
      <c r="E767" s="153">
        <f t="shared" si="196"/>
        <v>0</v>
      </c>
      <c r="F767" s="153">
        <f t="shared" si="197"/>
        <v>0</v>
      </c>
      <c r="G767" s="153"/>
      <c r="H767" s="153"/>
      <c r="I767" s="153"/>
      <c r="J767" s="153"/>
      <c r="K767" s="153"/>
      <c r="L767" s="153"/>
      <c r="M767" s="271"/>
    </row>
    <row r="768" spans="1:13" ht="33" customHeight="1">
      <c r="A768" s="383" t="s">
        <v>458</v>
      </c>
      <c r="B768" s="287" t="s">
        <v>637</v>
      </c>
      <c r="C768" s="271" t="s">
        <v>537</v>
      </c>
      <c r="D768" s="92" t="s">
        <v>420</v>
      </c>
      <c r="E768" s="153">
        <f t="shared" si="196"/>
        <v>125</v>
      </c>
      <c r="F768" s="153">
        <f t="shared" si="197"/>
        <v>0</v>
      </c>
      <c r="G768" s="153">
        <f>SUM(G769:G770)</f>
        <v>0</v>
      </c>
      <c r="H768" s="153">
        <f>SUM(H769:H770)</f>
        <v>0</v>
      </c>
      <c r="I768" s="153">
        <f>SUM(I769:I770)</f>
        <v>125</v>
      </c>
      <c r="J768" s="153">
        <f>SUM(J769:J770)</f>
        <v>0</v>
      </c>
      <c r="K768" s="153"/>
      <c r="L768" s="166"/>
      <c r="M768" s="271"/>
    </row>
    <row r="769" spans="1:13" ht="33" customHeight="1">
      <c r="A769" s="525"/>
      <c r="B769" s="288"/>
      <c r="C769" s="271"/>
      <c r="D769" s="92">
        <v>2013</v>
      </c>
      <c r="E769" s="153">
        <f t="shared" si="196"/>
        <v>0</v>
      </c>
      <c r="F769" s="153">
        <f t="shared" si="197"/>
        <v>0</v>
      </c>
      <c r="G769" s="153"/>
      <c r="H769" s="153"/>
      <c r="I769" s="153"/>
      <c r="J769" s="153"/>
      <c r="K769" s="153"/>
      <c r="L769" s="153"/>
      <c r="M769" s="271"/>
    </row>
    <row r="770" spans="1:13" ht="33" customHeight="1">
      <c r="A770" s="525"/>
      <c r="B770" s="288"/>
      <c r="C770" s="349"/>
      <c r="D770" s="92">
        <v>2014</v>
      </c>
      <c r="E770" s="153">
        <f t="shared" si="196"/>
        <v>125</v>
      </c>
      <c r="F770" s="153">
        <f t="shared" si="197"/>
        <v>0</v>
      </c>
      <c r="G770" s="153"/>
      <c r="H770" s="153"/>
      <c r="I770" s="153">
        <v>125</v>
      </c>
      <c r="J770" s="153"/>
      <c r="K770" s="153"/>
      <c r="L770" s="153"/>
      <c r="M770" s="271"/>
    </row>
    <row r="771" spans="1:13" ht="33" customHeight="1">
      <c r="A771" s="347" t="s">
        <v>460</v>
      </c>
      <c r="B771" s="287" t="s">
        <v>636</v>
      </c>
      <c r="C771" s="271" t="s">
        <v>537</v>
      </c>
      <c r="D771" s="92" t="s">
        <v>420</v>
      </c>
      <c r="E771" s="153">
        <f t="shared" si="196"/>
        <v>125</v>
      </c>
      <c r="F771" s="153">
        <f t="shared" si="197"/>
        <v>0</v>
      </c>
      <c r="G771" s="153">
        <f>SUM(G772:G773)</f>
        <v>0</v>
      </c>
      <c r="H771" s="153">
        <f>SUM(H772:H773)</f>
        <v>0</v>
      </c>
      <c r="I771" s="153">
        <f>SUM(I772:I773)</f>
        <v>125</v>
      </c>
      <c r="J771" s="153">
        <f>SUM(J772:J773)</f>
        <v>0</v>
      </c>
      <c r="K771" s="153"/>
      <c r="L771" s="166"/>
      <c r="M771" s="271"/>
    </row>
    <row r="772" spans="1:13" ht="33" customHeight="1">
      <c r="A772" s="348"/>
      <c r="B772" s="288"/>
      <c r="C772" s="271"/>
      <c r="D772" s="92">
        <v>2013</v>
      </c>
      <c r="E772" s="153">
        <f t="shared" si="196"/>
        <v>0</v>
      </c>
      <c r="F772" s="153">
        <f t="shared" si="197"/>
        <v>0</v>
      </c>
      <c r="G772" s="153"/>
      <c r="H772" s="153"/>
      <c r="I772" s="153"/>
      <c r="J772" s="153"/>
      <c r="K772" s="153"/>
      <c r="L772" s="153"/>
      <c r="M772" s="271"/>
    </row>
    <row r="773" spans="1:13" ht="33" customHeight="1">
      <c r="A773" s="348"/>
      <c r="B773" s="288"/>
      <c r="C773" s="349"/>
      <c r="D773" s="92">
        <v>2014</v>
      </c>
      <c r="E773" s="153">
        <f t="shared" si="196"/>
        <v>125</v>
      </c>
      <c r="F773" s="153">
        <f t="shared" si="197"/>
        <v>0</v>
      </c>
      <c r="G773" s="153"/>
      <c r="H773" s="153"/>
      <c r="I773" s="153">
        <v>125</v>
      </c>
      <c r="J773" s="153"/>
      <c r="K773" s="153"/>
      <c r="L773" s="153"/>
      <c r="M773" s="271"/>
    </row>
    <row r="774" spans="1:13" ht="33" customHeight="1">
      <c r="A774" s="383" t="s">
        <v>462</v>
      </c>
      <c r="B774" s="287" t="s">
        <v>635</v>
      </c>
      <c r="C774" s="271" t="s">
        <v>537</v>
      </c>
      <c r="D774" s="92" t="s">
        <v>420</v>
      </c>
      <c r="E774" s="153">
        <f t="shared" si="196"/>
        <v>125</v>
      </c>
      <c r="F774" s="153">
        <f t="shared" si="197"/>
        <v>0</v>
      </c>
      <c r="G774" s="153">
        <f>SUM(G775:G776)</f>
        <v>0</v>
      </c>
      <c r="H774" s="153">
        <f>SUM(H775:H776)</f>
        <v>0</v>
      </c>
      <c r="I774" s="153">
        <f>SUM(I775:I776)</f>
        <v>125</v>
      </c>
      <c r="J774" s="153">
        <f>SUM(J775:J776)</f>
        <v>0</v>
      </c>
      <c r="K774" s="153"/>
      <c r="L774" s="166"/>
      <c r="M774" s="271"/>
    </row>
    <row r="775" spans="1:13" ht="33" customHeight="1">
      <c r="A775" s="525"/>
      <c r="B775" s="288"/>
      <c r="C775" s="271"/>
      <c r="D775" s="92">
        <v>2013</v>
      </c>
      <c r="E775" s="153">
        <f t="shared" si="196"/>
        <v>0</v>
      </c>
      <c r="F775" s="153">
        <f t="shared" si="197"/>
        <v>0</v>
      </c>
      <c r="G775" s="153"/>
      <c r="H775" s="153"/>
      <c r="I775" s="153"/>
      <c r="J775" s="153"/>
      <c r="K775" s="153"/>
      <c r="L775" s="153"/>
      <c r="M775" s="271"/>
    </row>
    <row r="776" spans="1:13" ht="33" customHeight="1">
      <c r="A776" s="525"/>
      <c r="B776" s="288"/>
      <c r="C776" s="349"/>
      <c r="D776" s="92">
        <v>2014</v>
      </c>
      <c r="E776" s="153">
        <f t="shared" si="196"/>
        <v>125</v>
      </c>
      <c r="F776" s="153">
        <f t="shared" si="197"/>
        <v>0</v>
      </c>
      <c r="G776" s="153"/>
      <c r="H776" s="153"/>
      <c r="I776" s="153">
        <v>125</v>
      </c>
      <c r="J776" s="153"/>
      <c r="K776" s="153"/>
      <c r="L776" s="153"/>
      <c r="M776" s="271"/>
    </row>
    <row r="777" spans="1:13" ht="33" customHeight="1">
      <c r="A777" s="347" t="s">
        <v>464</v>
      </c>
      <c r="B777" s="287" t="s">
        <v>634</v>
      </c>
      <c r="C777" s="271" t="s">
        <v>537</v>
      </c>
      <c r="D777" s="92" t="s">
        <v>420</v>
      </c>
      <c r="E777" s="153">
        <f aca="true" t="shared" si="198" ref="E777:F779">G777+I777+K777</f>
        <v>125</v>
      </c>
      <c r="F777" s="153">
        <f t="shared" si="198"/>
        <v>0</v>
      </c>
      <c r="G777" s="153">
        <f>SUM(G778:G779)</f>
        <v>0</v>
      </c>
      <c r="H777" s="153">
        <f>SUM(H778:H779)</f>
        <v>0</v>
      </c>
      <c r="I777" s="153">
        <f>SUM(I778:I779)</f>
        <v>125</v>
      </c>
      <c r="J777" s="153">
        <f>SUM(J778:J779)</f>
        <v>0</v>
      </c>
      <c r="K777" s="153"/>
      <c r="L777" s="166"/>
      <c r="M777" s="271"/>
    </row>
    <row r="778" spans="1:13" ht="33" customHeight="1">
      <c r="A778" s="348"/>
      <c r="B778" s="288"/>
      <c r="C778" s="271"/>
      <c r="D778" s="92">
        <v>2013</v>
      </c>
      <c r="E778" s="153">
        <f t="shared" si="198"/>
        <v>0</v>
      </c>
      <c r="F778" s="153">
        <f t="shared" si="198"/>
        <v>0</v>
      </c>
      <c r="G778" s="153"/>
      <c r="H778" s="153"/>
      <c r="I778" s="153"/>
      <c r="J778" s="153"/>
      <c r="K778" s="153"/>
      <c r="L778" s="153"/>
      <c r="M778" s="271"/>
    </row>
    <row r="779" spans="1:13" ht="33" customHeight="1">
      <c r="A779" s="348"/>
      <c r="B779" s="288"/>
      <c r="C779" s="384"/>
      <c r="D779" s="169">
        <v>2014</v>
      </c>
      <c r="E779" s="170">
        <f t="shared" si="198"/>
        <v>125</v>
      </c>
      <c r="F779" s="170">
        <f t="shared" si="198"/>
        <v>0</v>
      </c>
      <c r="G779" s="170"/>
      <c r="H779" s="170"/>
      <c r="I779" s="170">
        <v>125</v>
      </c>
      <c r="J779" s="170"/>
      <c r="K779" s="170"/>
      <c r="L779" s="170"/>
      <c r="M779" s="287"/>
    </row>
    <row r="780" spans="1:13" ht="33" customHeight="1">
      <c r="A780" s="272" t="s">
        <v>385</v>
      </c>
      <c r="B780" s="287" t="s">
        <v>743</v>
      </c>
      <c r="C780" s="301" t="s">
        <v>741</v>
      </c>
      <c r="D780" s="85" t="s">
        <v>19</v>
      </c>
      <c r="E780" s="93">
        <v>0</v>
      </c>
      <c r="F780" s="93">
        <v>700</v>
      </c>
      <c r="G780" s="93">
        <v>0</v>
      </c>
      <c r="H780" s="93">
        <v>300</v>
      </c>
      <c r="I780" s="93">
        <v>0</v>
      </c>
      <c r="J780" s="93">
        <v>400</v>
      </c>
      <c r="K780" s="93">
        <v>0</v>
      </c>
      <c r="L780" s="93">
        <v>0</v>
      </c>
      <c r="M780" s="287" t="s">
        <v>740</v>
      </c>
    </row>
    <row r="781" spans="1:13" ht="33" customHeight="1">
      <c r="A781" s="273"/>
      <c r="B781" s="288"/>
      <c r="C781" s="302"/>
      <c r="D781" s="94" t="s">
        <v>15</v>
      </c>
      <c r="E781" s="93">
        <v>0</v>
      </c>
      <c r="F781" s="93">
        <v>0</v>
      </c>
      <c r="G781" s="93">
        <v>0</v>
      </c>
      <c r="H781" s="93">
        <v>0</v>
      </c>
      <c r="I781" s="93">
        <v>0</v>
      </c>
      <c r="J781" s="93">
        <v>0</v>
      </c>
      <c r="K781" s="93">
        <v>0</v>
      </c>
      <c r="L781" s="93">
        <v>0</v>
      </c>
      <c r="M781" s="288"/>
    </row>
    <row r="782" spans="1:13" ht="33" customHeight="1">
      <c r="A782" s="533"/>
      <c r="B782" s="289"/>
      <c r="C782" s="303"/>
      <c r="D782" s="94" t="s">
        <v>12</v>
      </c>
      <c r="E782" s="93">
        <v>0</v>
      </c>
      <c r="F782" s="93">
        <v>700</v>
      </c>
      <c r="G782" s="93">
        <v>0</v>
      </c>
      <c r="H782" s="93">
        <v>300</v>
      </c>
      <c r="I782" s="93">
        <v>0</v>
      </c>
      <c r="J782" s="93">
        <v>400</v>
      </c>
      <c r="K782" s="93">
        <v>0</v>
      </c>
      <c r="L782" s="93">
        <v>0</v>
      </c>
      <c r="M782" s="289"/>
    </row>
    <row r="783" spans="1:13" ht="33" customHeight="1">
      <c r="A783" s="307" t="s">
        <v>730</v>
      </c>
      <c r="B783" s="400" t="s">
        <v>729</v>
      </c>
      <c r="C783" s="293" t="s">
        <v>678</v>
      </c>
      <c r="D783" s="85" t="s">
        <v>19</v>
      </c>
      <c r="E783" s="96">
        <f aca="true" t="shared" si="199" ref="E783:F785">SUM(G783+I783+K783)</f>
        <v>3938</v>
      </c>
      <c r="F783" s="96">
        <f t="shared" si="199"/>
        <v>3072.5490499999996</v>
      </c>
      <c r="G783" s="96">
        <f aca="true" t="shared" si="200" ref="G783:L783">SUM(G784:G785)</f>
        <v>2210</v>
      </c>
      <c r="H783" s="96">
        <f t="shared" si="200"/>
        <v>2217.901</v>
      </c>
      <c r="I783" s="96">
        <f t="shared" si="200"/>
        <v>1728</v>
      </c>
      <c r="J783" s="96">
        <f t="shared" si="200"/>
        <v>854.64805</v>
      </c>
      <c r="K783" s="96">
        <f t="shared" si="200"/>
        <v>0</v>
      </c>
      <c r="L783" s="96">
        <f t="shared" si="200"/>
        <v>0</v>
      </c>
      <c r="M783" s="308" t="s">
        <v>728</v>
      </c>
    </row>
    <row r="784" spans="1:13" ht="33" customHeight="1">
      <c r="A784" s="481"/>
      <c r="B784" s="401"/>
      <c r="C784" s="293"/>
      <c r="D784" s="94" t="s">
        <v>15</v>
      </c>
      <c r="E784" s="96">
        <f t="shared" si="199"/>
        <v>1812</v>
      </c>
      <c r="F784" s="96">
        <f t="shared" si="199"/>
        <v>1837.977</v>
      </c>
      <c r="G784" s="93">
        <v>1510</v>
      </c>
      <c r="H784" s="93">
        <v>1470.381</v>
      </c>
      <c r="I784" s="93">
        <v>302</v>
      </c>
      <c r="J784" s="93">
        <v>367.596</v>
      </c>
      <c r="K784" s="96"/>
      <c r="L784" s="96"/>
      <c r="M784" s="318"/>
    </row>
    <row r="785" spans="1:13" ht="33" customHeight="1">
      <c r="A785" s="481"/>
      <c r="B785" s="503"/>
      <c r="C785" s="293"/>
      <c r="D785" s="94" t="s">
        <v>12</v>
      </c>
      <c r="E785" s="96">
        <f t="shared" si="199"/>
        <v>2126</v>
      </c>
      <c r="F785" s="96">
        <f t="shared" si="199"/>
        <v>1234.57205</v>
      </c>
      <c r="G785" s="93">
        <v>700</v>
      </c>
      <c r="H785" s="93">
        <v>747.52</v>
      </c>
      <c r="I785" s="93">
        <v>1426</v>
      </c>
      <c r="J785" s="93">
        <v>487.05205</v>
      </c>
      <c r="K785" s="96"/>
      <c r="L785" s="96"/>
      <c r="M785" s="318"/>
    </row>
    <row r="786" spans="1:13" ht="33" customHeight="1">
      <c r="A786" s="307" t="s">
        <v>727</v>
      </c>
      <c r="B786" s="400" t="s">
        <v>726</v>
      </c>
      <c r="C786" s="293" t="s">
        <v>678</v>
      </c>
      <c r="D786" s="85" t="s">
        <v>19</v>
      </c>
      <c r="E786" s="96">
        <f aca="true" t="shared" si="201" ref="E786:F788">SUM(G786+I786+K786)</f>
        <v>450</v>
      </c>
      <c r="F786" s="96">
        <f t="shared" si="201"/>
        <v>450</v>
      </c>
      <c r="G786" s="96">
        <f aca="true" t="shared" si="202" ref="G786:L786">SUM(G787:G788)</f>
        <v>0</v>
      </c>
      <c r="H786" s="96">
        <f t="shared" si="202"/>
        <v>0</v>
      </c>
      <c r="I786" s="96">
        <f t="shared" si="202"/>
        <v>450</v>
      </c>
      <c r="J786" s="96">
        <f t="shared" si="202"/>
        <v>450</v>
      </c>
      <c r="K786" s="96">
        <f t="shared" si="202"/>
        <v>0</v>
      </c>
      <c r="L786" s="96">
        <f t="shared" si="202"/>
        <v>0</v>
      </c>
      <c r="M786" s="308" t="s">
        <v>725</v>
      </c>
    </row>
    <row r="787" spans="1:13" ht="33" customHeight="1">
      <c r="A787" s="317"/>
      <c r="B787" s="401"/>
      <c r="C787" s="293"/>
      <c r="D787" s="94" t="s">
        <v>15</v>
      </c>
      <c r="E787" s="96">
        <f t="shared" si="201"/>
        <v>0</v>
      </c>
      <c r="F787" s="96">
        <f t="shared" si="201"/>
        <v>0</v>
      </c>
      <c r="G787" s="96"/>
      <c r="H787" s="96"/>
      <c r="I787" s="93"/>
      <c r="J787" s="96"/>
      <c r="K787" s="96"/>
      <c r="L787" s="96"/>
      <c r="M787" s="318"/>
    </row>
    <row r="788" spans="1:13" ht="84.75" customHeight="1">
      <c r="A788" s="317"/>
      <c r="B788" s="401"/>
      <c r="C788" s="308"/>
      <c r="D788" s="196" t="s">
        <v>12</v>
      </c>
      <c r="E788" s="142">
        <f t="shared" si="201"/>
        <v>450</v>
      </c>
      <c r="F788" s="96">
        <f t="shared" si="201"/>
        <v>450</v>
      </c>
      <c r="G788" s="96"/>
      <c r="H788" s="96"/>
      <c r="I788" s="93">
        <v>450</v>
      </c>
      <c r="J788" s="96">
        <v>450</v>
      </c>
      <c r="K788" s="96"/>
      <c r="L788" s="96"/>
      <c r="M788" s="318"/>
    </row>
    <row r="789" spans="1:13" ht="33" customHeight="1">
      <c r="A789" s="307" t="s">
        <v>730</v>
      </c>
      <c r="B789" s="400" t="s">
        <v>729</v>
      </c>
      <c r="C789" s="293" t="s">
        <v>675</v>
      </c>
      <c r="D789" s="85" t="s">
        <v>19</v>
      </c>
      <c r="E789" s="96">
        <f>G789+I789+K789</f>
        <v>1450</v>
      </c>
      <c r="F789" s="96">
        <f>H789+J789+L789</f>
        <v>0</v>
      </c>
      <c r="G789" s="96">
        <f aca="true" t="shared" si="203" ref="G789:L789">SUM(G790:G791)</f>
        <v>1300</v>
      </c>
      <c r="H789" s="96">
        <f t="shared" si="203"/>
        <v>0</v>
      </c>
      <c r="I789" s="96">
        <f t="shared" si="203"/>
        <v>150</v>
      </c>
      <c r="J789" s="96">
        <f t="shared" si="203"/>
        <v>0</v>
      </c>
      <c r="K789" s="96">
        <f t="shared" si="203"/>
        <v>0</v>
      </c>
      <c r="L789" s="96">
        <f t="shared" si="203"/>
        <v>0</v>
      </c>
      <c r="M789" s="150"/>
    </row>
    <row r="790" spans="1:13" ht="33" customHeight="1">
      <c r="A790" s="317"/>
      <c r="B790" s="401"/>
      <c r="C790" s="293"/>
      <c r="D790" s="94" t="s">
        <v>15</v>
      </c>
      <c r="E790" s="96">
        <v>0</v>
      </c>
      <c r="F790" s="96">
        <v>0</v>
      </c>
      <c r="G790" s="93">
        <v>0</v>
      </c>
      <c r="H790" s="96">
        <v>0</v>
      </c>
      <c r="I790" s="93">
        <v>0</v>
      </c>
      <c r="J790" s="96">
        <v>0</v>
      </c>
      <c r="K790" s="96">
        <v>0</v>
      </c>
      <c r="L790" s="96">
        <v>0</v>
      </c>
      <c r="M790" s="150"/>
    </row>
    <row r="791" spans="1:13" ht="33" customHeight="1">
      <c r="A791" s="317"/>
      <c r="B791" s="503"/>
      <c r="C791" s="293"/>
      <c r="D791" s="94" t="s">
        <v>12</v>
      </c>
      <c r="E791" s="96">
        <v>1450</v>
      </c>
      <c r="F791" s="96">
        <v>0</v>
      </c>
      <c r="G791" s="93">
        <v>1300</v>
      </c>
      <c r="H791" s="96">
        <v>0</v>
      </c>
      <c r="I791" s="93">
        <v>150</v>
      </c>
      <c r="J791" s="96">
        <v>0</v>
      </c>
      <c r="K791" s="96">
        <v>0</v>
      </c>
      <c r="L791" s="96">
        <v>0</v>
      </c>
      <c r="M791" s="150"/>
    </row>
    <row r="792" spans="1:13" ht="33" customHeight="1">
      <c r="A792" s="415" t="s">
        <v>359</v>
      </c>
      <c r="B792" s="534" t="s">
        <v>750</v>
      </c>
      <c r="C792" s="269" t="s">
        <v>694</v>
      </c>
      <c r="D792" s="135" t="s">
        <v>19</v>
      </c>
      <c r="E792" s="197">
        <f>SUM(E793:E794)</f>
        <v>20</v>
      </c>
      <c r="F792" s="86">
        <v>0</v>
      </c>
      <c r="G792" s="86">
        <v>0</v>
      </c>
      <c r="H792" s="86">
        <v>0</v>
      </c>
      <c r="I792" s="197">
        <f>SUM(I793:I794)</f>
        <v>20</v>
      </c>
      <c r="J792" s="86">
        <v>0</v>
      </c>
      <c r="K792" s="86">
        <v>0</v>
      </c>
      <c r="L792" s="86">
        <v>0</v>
      </c>
      <c r="M792" s="184"/>
    </row>
    <row r="793" spans="1:13" ht="33" customHeight="1">
      <c r="A793" s="415"/>
      <c r="B793" s="358"/>
      <c r="C793" s="269"/>
      <c r="D793" s="86">
        <v>2013</v>
      </c>
      <c r="E793" s="93"/>
      <c r="F793" s="86"/>
      <c r="G793" s="86"/>
      <c r="H793" s="86"/>
      <c r="I793" s="93"/>
      <c r="J793" s="86"/>
      <c r="K793" s="86"/>
      <c r="L793" s="86"/>
      <c r="M793" s="184"/>
    </row>
    <row r="794" spans="1:13" ht="33" customHeight="1">
      <c r="A794" s="415"/>
      <c r="B794" s="359"/>
      <c r="C794" s="269"/>
      <c r="D794" s="198">
        <v>2014</v>
      </c>
      <c r="E794" s="186">
        <v>20</v>
      </c>
      <c r="F794" s="198">
        <v>0</v>
      </c>
      <c r="G794" s="198">
        <v>0</v>
      </c>
      <c r="H794" s="198">
        <v>0</v>
      </c>
      <c r="I794" s="186">
        <v>20</v>
      </c>
      <c r="J794" s="198">
        <v>0</v>
      </c>
      <c r="K794" s="198">
        <v>0</v>
      </c>
      <c r="L794" s="198">
        <v>0</v>
      </c>
      <c r="M794" s="199"/>
    </row>
    <row r="795" spans="1:13" ht="33" customHeight="1">
      <c r="A795" s="307" t="s">
        <v>727</v>
      </c>
      <c r="B795" s="400" t="s">
        <v>763</v>
      </c>
      <c r="C795" s="293" t="s">
        <v>675</v>
      </c>
      <c r="D795" s="85" t="s">
        <v>19</v>
      </c>
      <c r="E795" s="96">
        <f aca="true" t="shared" si="204" ref="E795">SUM(G795+I795+K795)</f>
        <v>702.7</v>
      </c>
      <c r="F795" s="96">
        <f aca="true" t="shared" si="205" ref="F795">SUM(H795+J795+L795)</f>
        <v>1464.2</v>
      </c>
      <c r="G795" s="96">
        <f aca="true" t="shared" si="206" ref="G795:L795">SUM(G796:G797)</f>
        <v>402.7</v>
      </c>
      <c r="H795" s="96">
        <f t="shared" si="206"/>
        <v>402.7</v>
      </c>
      <c r="I795" s="96">
        <f t="shared" si="206"/>
        <v>300</v>
      </c>
      <c r="J795" s="96">
        <f t="shared" si="206"/>
        <v>1061.5</v>
      </c>
      <c r="K795" s="96">
        <f t="shared" si="206"/>
        <v>0</v>
      </c>
      <c r="L795" s="96">
        <f t="shared" si="206"/>
        <v>0</v>
      </c>
      <c r="M795" s="184"/>
    </row>
    <row r="796" spans="1:13" ht="33" customHeight="1">
      <c r="A796" s="317"/>
      <c r="B796" s="401"/>
      <c r="C796" s="293"/>
      <c r="D796" s="94" t="s">
        <v>15</v>
      </c>
      <c r="E796" s="96">
        <v>402.7</v>
      </c>
      <c r="F796" s="96">
        <v>402.7</v>
      </c>
      <c r="G796" s="96">
        <v>402.7</v>
      </c>
      <c r="H796" s="96">
        <v>402.7</v>
      </c>
      <c r="I796" s="93">
        <v>0</v>
      </c>
      <c r="J796" s="96">
        <v>0</v>
      </c>
      <c r="K796" s="96">
        <v>0</v>
      </c>
      <c r="L796" s="96">
        <v>0</v>
      </c>
      <c r="M796" s="184"/>
    </row>
    <row r="797" spans="1:13" ht="33" customHeight="1">
      <c r="A797" s="317"/>
      <c r="B797" s="401"/>
      <c r="C797" s="293"/>
      <c r="D797" s="94" t="s">
        <v>12</v>
      </c>
      <c r="E797" s="96">
        <v>300</v>
      </c>
      <c r="F797" s="96">
        <v>1061.5</v>
      </c>
      <c r="G797" s="96">
        <v>0</v>
      </c>
      <c r="H797" s="96">
        <v>0</v>
      </c>
      <c r="I797" s="93">
        <v>300</v>
      </c>
      <c r="J797" s="96">
        <v>1061.5</v>
      </c>
      <c r="K797" s="96">
        <v>0</v>
      </c>
      <c r="L797" s="96">
        <v>0</v>
      </c>
      <c r="M797" s="184"/>
    </row>
    <row r="798" spans="1:13" ht="33" customHeight="1">
      <c r="A798" s="525" t="s">
        <v>492</v>
      </c>
      <c r="B798" s="287" t="s">
        <v>882</v>
      </c>
      <c r="C798" s="289" t="s">
        <v>691</v>
      </c>
      <c r="D798" s="200" t="s">
        <v>538</v>
      </c>
      <c r="E798" s="200">
        <f>G798+I798+K798</f>
        <v>100</v>
      </c>
      <c r="F798" s="200">
        <f>H798+J798+L798</f>
        <v>0</v>
      </c>
      <c r="G798" s="200">
        <f aca="true" t="shared" si="207" ref="G798:L798">G799+G800</f>
        <v>0</v>
      </c>
      <c r="H798" s="200">
        <f t="shared" si="207"/>
        <v>0</v>
      </c>
      <c r="I798" s="200">
        <f t="shared" si="207"/>
        <v>100</v>
      </c>
      <c r="J798" s="200">
        <f t="shared" si="207"/>
        <v>0</v>
      </c>
      <c r="K798" s="200">
        <f t="shared" si="207"/>
        <v>0</v>
      </c>
      <c r="L798" s="200">
        <f t="shared" si="207"/>
        <v>0</v>
      </c>
      <c r="M798" s="288" t="s">
        <v>755</v>
      </c>
    </row>
    <row r="799" spans="1:13" ht="33" customHeight="1">
      <c r="A799" s="525"/>
      <c r="B799" s="288"/>
      <c r="C799" s="271"/>
      <c r="D799" s="93">
        <v>2013</v>
      </c>
      <c r="E799" s="93">
        <v>0</v>
      </c>
      <c r="F799" s="93">
        <v>0</v>
      </c>
      <c r="G799" s="93">
        <v>0</v>
      </c>
      <c r="H799" s="93">
        <v>0</v>
      </c>
      <c r="I799" s="93">
        <v>0</v>
      </c>
      <c r="J799" s="93">
        <v>0</v>
      </c>
      <c r="K799" s="93">
        <v>0</v>
      </c>
      <c r="L799" s="93">
        <v>0</v>
      </c>
      <c r="M799" s="333"/>
    </row>
    <row r="800" spans="1:13" ht="33" customHeight="1">
      <c r="A800" s="525"/>
      <c r="B800" s="288"/>
      <c r="C800" s="271"/>
      <c r="D800" s="93">
        <v>2014</v>
      </c>
      <c r="E800" s="93">
        <v>100</v>
      </c>
      <c r="F800" s="93">
        <v>0</v>
      </c>
      <c r="G800" s="93">
        <v>0</v>
      </c>
      <c r="H800" s="93">
        <v>0</v>
      </c>
      <c r="I800" s="93">
        <v>100</v>
      </c>
      <c r="J800" s="93">
        <v>0</v>
      </c>
      <c r="K800" s="93">
        <v>0</v>
      </c>
      <c r="L800" s="93">
        <v>0</v>
      </c>
      <c r="M800" s="333"/>
    </row>
    <row r="801" spans="1:13" ht="33" customHeight="1">
      <c r="A801" s="526" t="s">
        <v>494</v>
      </c>
      <c r="B801" s="271" t="s">
        <v>881</v>
      </c>
      <c r="C801" s="271" t="s">
        <v>691</v>
      </c>
      <c r="D801" s="93" t="s">
        <v>538</v>
      </c>
      <c r="E801" s="93">
        <f>G801+I801+K801</f>
        <v>20</v>
      </c>
      <c r="F801" s="93">
        <f>H801+J801+L801</f>
        <v>0</v>
      </c>
      <c r="G801" s="93">
        <f aca="true" t="shared" si="208" ref="G801:L801">G802+G803</f>
        <v>0</v>
      </c>
      <c r="H801" s="93">
        <f t="shared" si="208"/>
        <v>0</v>
      </c>
      <c r="I801" s="93">
        <f t="shared" si="208"/>
        <v>20</v>
      </c>
      <c r="J801" s="93">
        <f t="shared" si="208"/>
        <v>0</v>
      </c>
      <c r="K801" s="93">
        <f t="shared" si="208"/>
        <v>0</v>
      </c>
      <c r="L801" s="93">
        <f t="shared" si="208"/>
        <v>0</v>
      </c>
      <c r="M801" s="287" t="s">
        <v>755</v>
      </c>
    </row>
    <row r="802" spans="1:13" ht="33" customHeight="1">
      <c r="A802" s="526"/>
      <c r="B802" s="271"/>
      <c r="C802" s="271"/>
      <c r="D802" s="93">
        <v>2013</v>
      </c>
      <c r="E802" s="93">
        <v>0</v>
      </c>
      <c r="F802" s="93">
        <v>0</v>
      </c>
      <c r="G802" s="93">
        <v>0</v>
      </c>
      <c r="H802" s="93">
        <v>0</v>
      </c>
      <c r="I802" s="93">
        <v>0</v>
      </c>
      <c r="J802" s="93"/>
      <c r="K802" s="93"/>
      <c r="L802" s="93"/>
      <c r="M802" s="288"/>
    </row>
    <row r="803" spans="1:13" ht="33" customHeight="1">
      <c r="A803" s="526"/>
      <c r="B803" s="271"/>
      <c r="C803" s="271"/>
      <c r="D803" s="93">
        <v>2014</v>
      </c>
      <c r="E803" s="93">
        <v>20</v>
      </c>
      <c r="F803" s="93">
        <v>0</v>
      </c>
      <c r="G803" s="93">
        <v>0</v>
      </c>
      <c r="H803" s="93">
        <v>0</v>
      </c>
      <c r="I803" s="93">
        <v>20</v>
      </c>
      <c r="J803" s="93"/>
      <c r="K803" s="93"/>
      <c r="L803" s="93"/>
      <c r="M803" s="288"/>
    </row>
    <row r="804" spans="1:13" ht="33" customHeight="1">
      <c r="A804" s="526" t="s">
        <v>494</v>
      </c>
      <c r="B804" s="271" t="s">
        <v>890</v>
      </c>
      <c r="C804" s="271" t="s">
        <v>688</v>
      </c>
      <c r="D804" s="93" t="s">
        <v>538</v>
      </c>
      <c r="E804" s="93">
        <f>G804+I804+K804</f>
        <v>400</v>
      </c>
      <c r="F804" s="93">
        <f>H804+J804+L804</f>
        <v>67</v>
      </c>
      <c r="G804" s="93">
        <f aca="true" t="shared" si="209" ref="G804:L804">G805+G806</f>
        <v>300</v>
      </c>
      <c r="H804" s="93">
        <f t="shared" si="209"/>
        <v>0</v>
      </c>
      <c r="I804" s="93">
        <f t="shared" si="209"/>
        <v>100</v>
      </c>
      <c r="J804" s="93">
        <f t="shared" si="209"/>
        <v>67</v>
      </c>
      <c r="K804" s="93">
        <f t="shared" si="209"/>
        <v>0</v>
      </c>
      <c r="L804" s="93">
        <f t="shared" si="209"/>
        <v>0</v>
      </c>
      <c r="M804" s="199"/>
    </row>
    <row r="805" spans="1:13" ht="33" customHeight="1">
      <c r="A805" s="526"/>
      <c r="B805" s="271"/>
      <c r="C805" s="271"/>
      <c r="D805" s="93">
        <v>2013</v>
      </c>
      <c r="E805" s="93">
        <v>0</v>
      </c>
      <c r="F805" s="93">
        <v>0</v>
      </c>
      <c r="G805" s="93">
        <v>0</v>
      </c>
      <c r="H805" s="93">
        <v>0</v>
      </c>
      <c r="I805" s="93">
        <v>0</v>
      </c>
      <c r="J805" s="93"/>
      <c r="K805" s="93"/>
      <c r="L805" s="93"/>
      <c r="M805" s="184"/>
    </row>
    <row r="806" spans="1:13" ht="33" customHeight="1">
      <c r="A806" s="526"/>
      <c r="B806" s="271"/>
      <c r="C806" s="271"/>
      <c r="D806" s="93">
        <v>2014</v>
      </c>
      <c r="E806" s="93">
        <v>400</v>
      </c>
      <c r="F806" s="93">
        <v>65.7</v>
      </c>
      <c r="G806" s="93">
        <v>300</v>
      </c>
      <c r="H806" s="93">
        <v>0</v>
      </c>
      <c r="I806" s="93">
        <v>100</v>
      </c>
      <c r="J806" s="93">
        <v>67</v>
      </c>
      <c r="K806" s="93">
        <v>0</v>
      </c>
      <c r="L806" s="93">
        <v>0</v>
      </c>
      <c r="M806" s="184"/>
    </row>
    <row r="807" spans="1:13" ht="33" customHeight="1">
      <c r="A807" s="523" t="s">
        <v>934</v>
      </c>
      <c r="B807" s="528" t="s">
        <v>933</v>
      </c>
      <c r="C807" s="366" t="s">
        <v>669</v>
      </c>
      <c r="D807" s="201" t="s">
        <v>19</v>
      </c>
      <c r="E807" s="93">
        <v>1700</v>
      </c>
      <c r="F807" s="93"/>
      <c r="G807" s="93">
        <v>1250</v>
      </c>
      <c r="H807" s="93"/>
      <c r="I807" s="93">
        <v>450</v>
      </c>
      <c r="J807" s="155"/>
      <c r="K807" s="155"/>
      <c r="L807" s="155"/>
      <c r="M807" s="140"/>
    </row>
    <row r="808" spans="1:13" ht="33" customHeight="1">
      <c r="A808" s="524"/>
      <c r="B808" s="529"/>
      <c r="C808" s="366"/>
      <c r="D808" s="202" t="s">
        <v>15</v>
      </c>
      <c r="E808" s="93">
        <v>1700</v>
      </c>
      <c r="F808" s="93">
        <v>1400</v>
      </c>
      <c r="G808" s="93">
        <v>1250</v>
      </c>
      <c r="H808" s="93">
        <v>1200</v>
      </c>
      <c r="I808" s="93">
        <v>450</v>
      </c>
      <c r="J808" s="155">
        <v>240</v>
      </c>
      <c r="K808" s="155"/>
      <c r="L808" s="155"/>
      <c r="M808" s="140"/>
    </row>
    <row r="809" spans="1:13" ht="41.25" customHeight="1">
      <c r="A809" s="524"/>
      <c r="B809" s="530"/>
      <c r="C809" s="366"/>
      <c r="D809" s="202" t="s">
        <v>12</v>
      </c>
      <c r="E809" s="93"/>
      <c r="F809" s="93"/>
      <c r="G809" s="93"/>
      <c r="H809" s="93"/>
      <c r="I809" s="93"/>
      <c r="J809" s="155"/>
      <c r="K809" s="155"/>
      <c r="L809" s="155"/>
      <c r="M809" s="140"/>
    </row>
    <row r="810" spans="1:13" ht="41.25" customHeight="1">
      <c r="A810" s="524" t="s">
        <v>932</v>
      </c>
      <c r="B810" s="528" t="s">
        <v>931</v>
      </c>
      <c r="C810" s="366" t="s">
        <v>669</v>
      </c>
      <c r="D810" s="201" t="s">
        <v>19</v>
      </c>
      <c r="E810" s="93">
        <v>800</v>
      </c>
      <c r="F810" s="93"/>
      <c r="G810" s="93">
        <v>600</v>
      </c>
      <c r="H810" s="93"/>
      <c r="I810" s="93">
        <v>200</v>
      </c>
      <c r="J810" s="155"/>
      <c r="K810" s="155"/>
      <c r="L810" s="155"/>
      <c r="M810" s="184"/>
    </row>
    <row r="811" spans="1:13" ht="41.25" customHeight="1">
      <c r="A811" s="524"/>
      <c r="B811" s="529"/>
      <c r="C811" s="366"/>
      <c r="D811" s="202" t="s">
        <v>15</v>
      </c>
      <c r="E811" s="93"/>
      <c r="F811" s="93"/>
      <c r="G811" s="93"/>
      <c r="H811" s="93"/>
      <c r="I811" s="93"/>
      <c r="J811" s="155"/>
      <c r="K811" s="155"/>
      <c r="L811" s="155"/>
      <c r="M811" s="184"/>
    </row>
    <row r="812" spans="1:13" ht="41.25" customHeight="1">
      <c r="A812" s="524"/>
      <c r="B812" s="529"/>
      <c r="C812" s="366"/>
      <c r="D812" s="202" t="s">
        <v>12</v>
      </c>
      <c r="E812" s="93">
        <v>800</v>
      </c>
      <c r="F812" s="93"/>
      <c r="G812" s="93">
        <v>600</v>
      </c>
      <c r="H812" s="93"/>
      <c r="I812" s="93">
        <v>200</v>
      </c>
      <c r="J812" s="155"/>
      <c r="K812" s="155"/>
      <c r="L812" s="155"/>
      <c r="M812" s="184"/>
    </row>
    <row r="813" spans="1:13" ht="33" customHeight="1">
      <c r="A813" s="307" t="s">
        <v>727</v>
      </c>
      <c r="B813" s="314" t="s">
        <v>936</v>
      </c>
      <c r="C813" s="293" t="s">
        <v>672</v>
      </c>
      <c r="D813" s="85" t="s">
        <v>19</v>
      </c>
      <c r="E813" s="96">
        <f aca="true" t="shared" si="210" ref="E813:F815">SUM(G813+I813+K813)</f>
        <v>300</v>
      </c>
      <c r="F813" s="96">
        <f t="shared" si="210"/>
        <v>0</v>
      </c>
      <c r="G813" s="96">
        <f aca="true" t="shared" si="211" ref="G813:L813">SUM(G814:G815)</f>
        <v>270</v>
      </c>
      <c r="H813" s="96">
        <f t="shared" si="211"/>
        <v>0</v>
      </c>
      <c r="I813" s="96">
        <f t="shared" si="211"/>
        <v>30</v>
      </c>
      <c r="J813" s="96">
        <f t="shared" si="211"/>
        <v>0</v>
      </c>
      <c r="K813" s="96">
        <f t="shared" si="211"/>
        <v>0</v>
      </c>
      <c r="L813" s="96">
        <f t="shared" si="211"/>
        <v>0</v>
      </c>
      <c r="M813" s="293" t="s">
        <v>935</v>
      </c>
    </row>
    <row r="814" spans="1:13" ht="33" customHeight="1">
      <c r="A814" s="317"/>
      <c r="B814" s="531"/>
      <c r="C814" s="293"/>
      <c r="D814" s="94" t="s">
        <v>15</v>
      </c>
      <c r="E814" s="96">
        <f t="shared" si="210"/>
        <v>0</v>
      </c>
      <c r="F814" s="96">
        <f t="shared" si="210"/>
        <v>0</v>
      </c>
      <c r="G814" s="96"/>
      <c r="H814" s="96"/>
      <c r="I814" s="93"/>
      <c r="J814" s="96"/>
      <c r="K814" s="96"/>
      <c r="L814" s="96"/>
      <c r="M814" s="293"/>
    </row>
    <row r="815" spans="1:13" ht="33" customHeight="1">
      <c r="A815" s="317"/>
      <c r="B815" s="532"/>
      <c r="C815" s="293"/>
      <c r="D815" s="94" t="s">
        <v>12</v>
      </c>
      <c r="E815" s="96">
        <f t="shared" si="210"/>
        <v>300</v>
      </c>
      <c r="F815" s="96">
        <f t="shared" si="210"/>
        <v>0</v>
      </c>
      <c r="G815" s="96">
        <v>270</v>
      </c>
      <c r="H815" s="96"/>
      <c r="I815" s="93">
        <v>30</v>
      </c>
      <c r="J815" s="96"/>
      <c r="K815" s="96"/>
      <c r="L815" s="96"/>
      <c r="M815" s="293"/>
    </row>
    <row r="816" spans="1:13" ht="21.75" customHeight="1">
      <c r="A816" s="277" t="s">
        <v>649</v>
      </c>
      <c r="B816" s="278"/>
      <c r="C816" s="278"/>
      <c r="D816" s="278"/>
      <c r="E816" s="278"/>
      <c r="F816" s="278"/>
      <c r="G816" s="278"/>
      <c r="H816" s="278"/>
      <c r="I816" s="278"/>
      <c r="J816" s="278"/>
      <c r="K816" s="278"/>
      <c r="L816" s="278"/>
      <c r="M816" s="279"/>
    </row>
    <row r="817" spans="1:13" ht="33" customHeight="1">
      <c r="A817" s="363" t="s">
        <v>373</v>
      </c>
      <c r="B817" s="259"/>
      <c r="C817" s="360"/>
      <c r="D817" s="118" t="s">
        <v>19</v>
      </c>
      <c r="E817" s="80">
        <f aca="true" t="shared" si="212" ref="E817:F866">G817+I817+K817</f>
        <v>183439.015</v>
      </c>
      <c r="F817" s="80">
        <f t="shared" si="212"/>
        <v>101204.28405999999</v>
      </c>
      <c r="G817" s="82">
        <f aca="true" t="shared" si="213" ref="G817:L817">G818+G819</f>
        <v>149238.08000000002</v>
      </c>
      <c r="H817" s="82">
        <f t="shared" si="213"/>
        <v>60938.148579999994</v>
      </c>
      <c r="I817" s="82">
        <f t="shared" si="213"/>
        <v>34200.935</v>
      </c>
      <c r="J817" s="82">
        <f t="shared" si="213"/>
        <v>40266.13548</v>
      </c>
      <c r="K817" s="82">
        <f t="shared" si="213"/>
        <v>0</v>
      </c>
      <c r="L817" s="82">
        <f t="shared" si="213"/>
        <v>0</v>
      </c>
      <c r="M817" s="259"/>
    </row>
    <row r="818" spans="1:13" ht="33" customHeight="1">
      <c r="A818" s="363"/>
      <c r="B818" s="259"/>
      <c r="C818" s="360"/>
      <c r="D818" s="118" t="s">
        <v>15</v>
      </c>
      <c r="E818" s="80">
        <f t="shared" si="212"/>
        <v>55602.816</v>
      </c>
      <c r="F818" s="80">
        <f t="shared" si="212"/>
        <v>48233.14687999999</v>
      </c>
      <c r="G818" s="82">
        <f aca="true" t="shared" si="214" ref="G818:L819">G821+G824+G827+G830+G833+G836+G839+G842+G845+G848+G851+G854+G857+G860+G863+G866</f>
        <v>44966</v>
      </c>
      <c r="H818" s="82">
        <f t="shared" si="214"/>
        <v>38191.58149999999</v>
      </c>
      <c r="I818" s="82">
        <f t="shared" si="214"/>
        <v>10636.815999999999</v>
      </c>
      <c r="J818" s="82">
        <f t="shared" si="214"/>
        <v>10041.565379999998</v>
      </c>
      <c r="K818" s="82">
        <f t="shared" si="214"/>
        <v>0</v>
      </c>
      <c r="L818" s="82">
        <f t="shared" si="214"/>
        <v>0</v>
      </c>
      <c r="M818" s="259"/>
    </row>
    <row r="819" spans="1:13" ht="33" customHeight="1">
      <c r="A819" s="363"/>
      <c r="B819" s="259"/>
      <c r="C819" s="360"/>
      <c r="D819" s="118" t="s">
        <v>12</v>
      </c>
      <c r="E819" s="80">
        <f t="shared" si="212"/>
        <v>127836.199</v>
      </c>
      <c r="F819" s="80">
        <f t="shared" si="212"/>
        <v>52971.13718</v>
      </c>
      <c r="G819" s="82">
        <f t="shared" si="214"/>
        <v>104272.08</v>
      </c>
      <c r="H819" s="82">
        <f t="shared" si="214"/>
        <v>22746.56708</v>
      </c>
      <c r="I819" s="82">
        <f t="shared" si="214"/>
        <v>23564.119</v>
      </c>
      <c r="J819" s="82">
        <f t="shared" si="214"/>
        <v>30224.570099999997</v>
      </c>
      <c r="K819" s="82">
        <f t="shared" si="214"/>
        <v>0</v>
      </c>
      <c r="L819" s="82">
        <f t="shared" si="214"/>
        <v>0</v>
      </c>
      <c r="M819" s="259"/>
    </row>
    <row r="820" spans="1:13" ht="33" customHeight="1">
      <c r="A820" s="276" t="s">
        <v>373</v>
      </c>
      <c r="B820" s="271" t="s">
        <v>747</v>
      </c>
      <c r="C820" s="283" t="s">
        <v>454</v>
      </c>
      <c r="D820" s="118" t="s">
        <v>19</v>
      </c>
      <c r="E820" s="80">
        <f t="shared" si="212"/>
        <v>59240</v>
      </c>
      <c r="F820" s="80">
        <f t="shared" si="212"/>
        <v>10062.43926</v>
      </c>
      <c r="G820" s="80">
        <f aca="true" t="shared" si="215" ref="G820:L820">G821+G822</f>
        <v>47556</v>
      </c>
      <c r="H820" s="80">
        <f t="shared" si="215"/>
        <v>4607.267</v>
      </c>
      <c r="I820" s="80">
        <f t="shared" si="215"/>
        <v>11684</v>
      </c>
      <c r="J820" s="80">
        <f t="shared" si="215"/>
        <v>5455.17226</v>
      </c>
      <c r="K820" s="80">
        <f t="shared" si="215"/>
        <v>0</v>
      </c>
      <c r="L820" s="80">
        <f t="shared" si="215"/>
        <v>0</v>
      </c>
      <c r="M820" s="271"/>
    </row>
    <row r="821" spans="1:13" ht="33" customHeight="1">
      <c r="A821" s="276"/>
      <c r="B821" s="271"/>
      <c r="C821" s="283"/>
      <c r="D821" s="91" t="s">
        <v>15</v>
      </c>
      <c r="E821" s="80">
        <f t="shared" si="212"/>
        <v>1700</v>
      </c>
      <c r="F821" s="80">
        <f t="shared" si="212"/>
        <v>2035.3</v>
      </c>
      <c r="G821" s="80">
        <v>0</v>
      </c>
      <c r="H821" s="80">
        <v>0</v>
      </c>
      <c r="I821" s="80">
        <v>1700</v>
      </c>
      <c r="J821" s="80">
        <v>2035.3</v>
      </c>
      <c r="K821" s="80">
        <v>0</v>
      </c>
      <c r="L821" s="80"/>
      <c r="M821" s="271"/>
    </row>
    <row r="822" spans="1:13" ht="33" customHeight="1">
      <c r="A822" s="276"/>
      <c r="B822" s="271"/>
      <c r="C822" s="283"/>
      <c r="D822" s="91" t="s">
        <v>12</v>
      </c>
      <c r="E822" s="80">
        <f t="shared" si="212"/>
        <v>57540</v>
      </c>
      <c r="F822" s="80">
        <f t="shared" si="212"/>
        <v>8027.13926</v>
      </c>
      <c r="G822" s="80">
        <v>47556</v>
      </c>
      <c r="H822" s="80">
        <v>4607.267</v>
      </c>
      <c r="I822" s="80">
        <v>9984</v>
      </c>
      <c r="J822" s="80">
        <v>3419.87226</v>
      </c>
      <c r="K822" s="80"/>
      <c r="L822" s="80"/>
      <c r="M822" s="271"/>
    </row>
    <row r="823" spans="1:13" ht="33" customHeight="1">
      <c r="A823" s="276" t="s">
        <v>373</v>
      </c>
      <c r="B823" s="271" t="s">
        <v>723</v>
      </c>
      <c r="C823" s="283" t="s">
        <v>896</v>
      </c>
      <c r="D823" s="118" t="s">
        <v>19</v>
      </c>
      <c r="E823" s="80">
        <f t="shared" si="212"/>
        <v>0</v>
      </c>
      <c r="F823" s="80">
        <f t="shared" si="212"/>
        <v>0</v>
      </c>
      <c r="G823" s="80">
        <f aca="true" t="shared" si="216" ref="G823:L823">G824+G825</f>
        <v>0</v>
      </c>
      <c r="H823" s="80">
        <f t="shared" si="216"/>
        <v>0</v>
      </c>
      <c r="I823" s="80">
        <f t="shared" si="216"/>
        <v>0</v>
      </c>
      <c r="J823" s="80">
        <f t="shared" si="216"/>
        <v>0</v>
      </c>
      <c r="K823" s="80">
        <f t="shared" si="216"/>
        <v>0</v>
      </c>
      <c r="L823" s="80">
        <f t="shared" si="216"/>
        <v>0</v>
      </c>
      <c r="M823" s="271"/>
    </row>
    <row r="824" spans="1:13" ht="33" customHeight="1">
      <c r="A824" s="276"/>
      <c r="B824" s="271"/>
      <c r="C824" s="283"/>
      <c r="D824" s="91" t="s">
        <v>15</v>
      </c>
      <c r="E824" s="80">
        <f t="shared" si="212"/>
        <v>0</v>
      </c>
      <c r="F824" s="80">
        <f t="shared" si="212"/>
        <v>0</v>
      </c>
      <c r="G824" s="80">
        <v>0</v>
      </c>
      <c r="H824" s="80">
        <v>0</v>
      </c>
      <c r="I824" s="80">
        <v>0</v>
      </c>
      <c r="J824" s="80">
        <v>0</v>
      </c>
      <c r="K824" s="80">
        <v>0</v>
      </c>
      <c r="L824" s="80">
        <v>0</v>
      </c>
      <c r="M824" s="271"/>
    </row>
    <row r="825" spans="1:13" ht="33" customHeight="1">
      <c r="A825" s="276"/>
      <c r="B825" s="271"/>
      <c r="C825" s="283"/>
      <c r="D825" s="91" t="s">
        <v>12</v>
      </c>
      <c r="E825" s="80">
        <f t="shared" si="212"/>
        <v>0</v>
      </c>
      <c r="F825" s="80">
        <f t="shared" si="212"/>
        <v>0</v>
      </c>
      <c r="G825" s="80">
        <v>0</v>
      </c>
      <c r="H825" s="80">
        <v>0</v>
      </c>
      <c r="I825" s="80">
        <v>0</v>
      </c>
      <c r="J825" s="80">
        <v>0</v>
      </c>
      <c r="K825" s="80"/>
      <c r="L825" s="80"/>
      <c r="M825" s="271"/>
    </row>
    <row r="826" spans="1:13" ht="33" customHeight="1">
      <c r="A826" s="276" t="s">
        <v>373</v>
      </c>
      <c r="B826" s="271" t="s">
        <v>752</v>
      </c>
      <c r="C826" s="283" t="s">
        <v>896</v>
      </c>
      <c r="D826" s="118" t="s">
        <v>19</v>
      </c>
      <c r="E826" s="80">
        <f t="shared" si="212"/>
        <v>50</v>
      </c>
      <c r="F826" s="80">
        <f t="shared" si="212"/>
        <v>123.8</v>
      </c>
      <c r="G826" s="80">
        <f aca="true" t="shared" si="217" ref="G826:L826">G827+G828</f>
        <v>0</v>
      </c>
      <c r="H826" s="80">
        <f t="shared" si="217"/>
        <v>0</v>
      </c>
      <c r="I826" s="80">
        <f t="shared" si="217"/>
        <v>50</v>
      </c>
      <c r="J826" s="80">
        <f t="shared" si="217"/>
        <v>123.8</v>
      </c>
      <c r="K826" s="80">
        <f t="shared" si="217"/>
        <v>0</v>
      </c>
      <c r="L826" s="80">
        <f t="shared" si="217"/>
        <v>0</v>
      </c>
      <c r="M826" s="271" t="s">
        <v>722</v>
      </c>
    </row>
    <row r="827" spans="1:13" ht="33" customHeight="1">
      <c r="A827" s="276"/>
      <c r="B827" s="271"/>
      <c r="C827" s="283"/>
      <c r="D827" s="91" t="s">
        <v>15</v>
      </c>
      <c r="E827" s="80">
        <f t="shared" si="212"/>
        <v>0</v>
      </c>
      <c r="F827" s="80">
        <f t="shared" si="212"/>
        <v>0</v>
      </c>
      <c r="G827" s="80">
        <v>0</v>
      </c>
      <c r="H827" s="80">
        <v>0</v>
      </c>
      <c r="I827" s="80">
        <v>0</v>
      </c>
      <c r="J827" s="80">
        <v>0</v>
      </c>
      <c r="K827" s="80">
        <v>0</v>
      </c>
      <c r="L827" s="80">
        <v>0</v>
      </c>
      <c r="M827" s="271"/>
    </row>
    <row r="828" spans="1:13" ht="33" customHeight="1">
      <c r="A828" s="276"/>
      <c r="B828" s="271"/>
      <c r="C828" s="283"/>
      <c r="D828" s="91" t="s">
        <v>12</v>
      </c>
      <c r="E828" s="80">
        <f t="shared" si="212"/>
        <v>50</v>
      </c>
      <c r="F828" s="80">
        <f t="shared" si="212"/>
        <v>123.8</v>
      </c>
      <c r="G828" s="80"/>
      <c r="H828" s="80"/>
      <c r="I828" s="80">
        <v>50</v>
      </c>
      <c r="J828" s="80">
        <v>123.8</v>
      </c>
      <c r="K828" s="80"/>
      <c r="L828" s="80"/>
      <c r="M828" s="271"/>
    </row>
    <row r="829" spans="1:13" ht="33" customHeight="1">
      <c r="A829" s="276" t="s">
        <v>373</v>
      </c>
      <c r="B829" s="271" t="s">
        <v>723</v>
      </c>
      <c r="C829" s="283" t="s">
        <v>694</v>
      </c>
      <c r="D829" s="118" t="s">
        <v>19</v>
      </c>
      <c r="E829" s="80">
        <f t="shared" si="212"/>
        <v>4000</v>
      </c>
      <c r="F829" s="80">
        <f t="shared" si="212"/>
        <v>4129.66077</v>
      </c>
      <c r="G829" s="80">
        <f aca="true" t="shared" si="218" ref="G829:L829">G830+G831</f>
        <v>3600</v>
      </c>
      <c r="H829" s="80">
        <f t="shared" si="218"/>
        <v>3000</v>
      </c>
      <c r="I829" s="80">
        <f t="shared" si="218"/>
        <v>400</v>
      </c>
      <c r="J829" s="80">
        <f t="shared" si="218"/>
        <v>1129.66077</v>
      </c>
      <c r="K829" s="80">
        <f t="shared" si="218"/>
        <v>0</v>
      </c>
      <c r="L829" s="80">
        <f t="shared" si="218"/>
        <v>0</v>
      </c>
      <c r="M829" s="271"/>
    </row>
    <row r="830" spans="1:13" ht="33" customHeight="1">
      <c r="A830" s="276"/>
      <c r="B830" s="271"/>
      <c r="C830" s="283"/>
      <c r="D830" s="91" t="s">
        <v>15</v>
      </c>
      <c r="E830" s="80">
        <f t="shared" si="212"/>
        <v>2000</v>
      </c>
      <c r="F830" s="80">
        <f t="shared" si="212"/>
        <v>2258.57</v>
      </c>
      <c r="G830" s="80">
        <v>1800</v>
      </c>
      <c r="H830" s="80">
        <v>1800</v>
      </c>
      <c r="I830" s="80">
        <v>200</v>
      </c>
      <c r="J830" s="80">
        <v>458.57</v>
      </c>
      <c r="K830" s="80"/>
      <c r="L830" s="80"/>
      <c r="M830" s="271"/>
    </row>
    <row r="831" spans="1:13" ht="33" customHeight="1">
      <c r="A831" s="276"/>
      <c r="B831" s="271"/>
      <c r="C831" s="283"/>
      <c r="D831" s="91" t="s">
        <v>12</v>
      </c>
      <c r="E831" s="80">
        <f t="shared" si="212"/>
        <v>2000</v>
      </c>
      <c r="F831" s="80">
        <f t="shared" si="212"/>
        <v>1871.09077</v>
      </c>
      <c r="G831" s="80">
        <v>1800</v>
      </c>
      <c r="H831" s="80">
        <v>1200</v>
      </c>
      <c r="I831" s="80">
        <v>200</v>
      </c>
      <c r="J831" s="80">
        <v>671.09077</v>
      </c>
      <c r="K831" s="80"/>
      <c r="L831" s="80"/>
      <c r="M831" s="271"/>
    </row>
    <row r="832" spans="1:13" ht="33" customHeight="1">
      <c r="A832" s="276" t="s">
        <v>373</v>
      </c>
      <c r="B832" s="271" t="s">
        <v>897</v>
      </c>
      <c r="C832" s="283" t="s">
        <v>694</v>
      </c>
      <c r="D832" s="118" t="s">
        <v>19</v>
      </c>
      <c r="E832" s="80">
        <f t="shared" si="212"/>
        <v>150</v>
      </c>
      <c r="F832" s="80">
        <f t="shared" si="212"/>
        <v>176.6</v>
      </c>
      <c r="G832" s="80">
        <f aca="true" t="shared" si="219" ref="G832:L832">G833+G834</f>
        <v>0</v>
      </c>
      <c r="H832" s="80">
        <f t="shared" si="219"/>
        <v>0</v>
      </c>
      <c r="I832" s="80">
        <f t="shared" si="219"/>
        <v>150</v>
      </c>
      <c r="J832" s="80">
        <f t="shared" si="219"/>
        <v>176.6</v>
      </c>
      <c r="K832" s="80">
        <f t="shared" si="219"/>
        <v>0</v>
      </c>
      <c r="L832" s="80">
        <f t="shared" si="219"/>
        <v>0</v>
      </c>
      <c r="M832" s="271"/>
    </row>
    <row r="833" spans="1:13" ht="33" customHeight="1">
      <c r="A833" s="276"/>
      <c r="B833" s="271"/>
      <c r="C833" s="283"/>
      <c r="D833" s="91" t="s">
        <v>15</v>
      </c>
      <c r="E833" s="80">
        <f t="shared" si="212"/>
        <v>50</v>
      </c>
      <c r="F833" s="80">
        <f t="shared" si="212"/>
        <v>0</v>
      </c>
      <c r="G833" s="80"/>
      <c r="H833" s="80"/>
      <c r="I833" s="80">
        <v>50</v>
      </c>
      <c r="J833" s="80"/>
      <c r="K833" s="80"/>
      <c r="L833" s="80"/>
      <c r="M833" s="271"/>
    </row>
    <row r="834" spans="1:13" ht="33" customHeight="1">
      <c r="A834" s="276"/>
      <c r="B834" s="271"/>
      <c r="C834" s="283"/>
      <c r="D834" s="91" t="s">
        <v>12</v>
      </c>
      <c r="E834" s="80">
        <f t="shared" si="212"/>
        <v>100</v>
      </c>
      <c r="F834" s="80">
        <f t="shared" si="212"/>
        <v>176.6</v>
      </c>
      <c r="G834" s="80"/>
      <c r="H834" s="80"/>
      <c r="I834" s="80">
        <v>100</v>
      </c>
      <c r="J834" s="80">
        <v>176.6</v>
      </c>
      <c r="K834" s="80"/>
      <c r="L834" s="80"/>
      <c r="M834" s="271"/>
    </row>
    <row r="835" spans="1:13" ht="33" customHeight="1">
      <c r="A835" s="276" t="s">
        <v>373</v>
      </c>
      <c r="B835" s="271" t="s">
        <v>723</v>
      </c>
      <c r="C835" s="283" t="s">
        <v>883</v>
      </c>
      <c r="D835" s="118" t="s">
        <v>19</v>
      </c>
      <c r="E835" s="80">
        <f t="shared" si="212"/>
        <v>4500</v>
      </c>
      <c r="F835" s="80">
        <f t="shared" si="212"/>
        <v>4103.31519</v>
      </c>
      <c r="G835" s="80">
        <f aca="true" t="shared" si="220" ref="G835:L835">G836+G837</f>
        <v>3600</v>
      </c>
      <c r="H835" s="80">
        <f t="shared" si="220"/>
        <v>3296.56608</v>
      </c>
      <c r="I835" s="80">
        <f t="shared" si="220"/>
        <v>900</v>
      </c>
      <c r="J835" s="80">
        <f t="shared" si="220"/>
        <v>806.74911</v>
      </c>
      <c r="K835" s="80">
        <f t="shared" si="220"/>
        <v>0</v>
      </c>
      <c r="L835" s="80">
        <f t="shared" si="220"/>
        <v>0</v>
      </c>
      <c r="M835" s="271"/>
    </row>
    <row r="836" spans="1:13" ht="33" customHeight="1">
      <c r="A836" s="276"/>
      <c r="B836" s="271"/>
      <c r="C836" s="283"/>
      <c r="D836" s="91" t="s">
        <v>15</v>
      </c>
      <c r="E836" s="80">
        <f t="shared" si="212"/>
        <v>4000</v>
      </c>
      <c r="F836" s="80">
        <f t="shared" si="212"/>
        <v>3211.474</v>
      </c>
      <c r="G836" s="80">
        <v>3600</v>
      </c>
      <c r="H836" s="80">
        <v>2700</v>
      </c>
      <c r="I836" s="80">
        <v>400</v>
      </c>
      <c r="J836" s="80">
        <v>511.474</v>
      </c>
      <c r="K836" s="80"/>
      <c r="L836" s="80"/>
      <c r="M836" s="271"/>
    </row>
    <row r="837" spans="1:13" ht="33" customHeight="1">
      <c r="A837" s="276"/>
      <c r="B837" s="271"/>
      <c r="C837" s="283"/>
      <c r="D837" s="91" t="s">
        <v>12</v>
      </c>
      <c r="E837" s="80">
        <f t="shared" si="212"/>
        <v>500</v>
      </c>
      <c r="F837" s="80">
        <f t="shared" si="212"/>
        <v>891.8411900000001</v>
      </c>
      <c r="G837" s="80"/>
      <c r="H837" s="80">
        <v>596.56608</v>
      </c>
      <c r="I837" s="80">
        <v>500</v>
      </c>
      <c r="J837" s="80">
        <v>295.27511</v>
      </c>
      <c r="K837" s="80"/>
      <c r="L837" s="80"/>
      <c r="M837" s="271"/>
    </row>
    <row r="838" spans="1:13" ht="33" customHeight="1">
      <c r="A838" s="276" t="s">
        <v>373</v>
      </c>
      <c r="B838" s="271" t="s">
        <v>897</v>
      </c>
      <c r="C838" s="283" t="s">
        <v>883</v>
      </c>
      <c r="D838" s="118" t="s">
        <v>19</v>
      </c>
      <c r="E838" s="80">
        <f t="shared" si="212"/>
        <v>15</v>
      </c>
      <c r="F838" s="80">
        <f t="shared" si="212"/>
        <v>72.5</v>
      </c>
      <c r="G838" s="80">
        <f aca="true" t="shared" si="221" ref="G838:L838">G839+G840</f>
        <v>0</v>
      </c>
      <c r="H838" s="80">
        <f t="shared" si="221"/>
        <v>0</v>
      </c>
      <c r="I838" s="80">
        <f t="shared" si="221"/>
        <v>15</v>
      </c>
      <c r="J838" s="80">
        <f t="shared" si="221"/>
        <v>72.5</v>
      </c>
      <c r="K838" s="80">
        <f t="shared" si="221"/>
        <v>0</v>
      </c>
      <c r="L838" s="80">
        <f t="shared" si="221"/>
        <v>0</v>
      </c>
      <c r="M838" s="271"/>
    </row>
    <row r="839" spans="1:13" ht="33" customHeight="1">
      <c r="A839" s="276"/>
      <c r="B839" s="271"/>
      <c r="C839" s="283"/>
      <c r="D839" s="91" t="s">
        <v>15</v>
      </c>
      <c r="E839" s="80">
        <f t="shared" si="212"/>
        <v>0</v>
      </c>
      <c r="F839" s="80">
        <f t="shared" si="212"/>
        <v>0</v>
      </c>
      <c r="G839" s="80">
        <v>0</v>
      </c>
      <c r="H839" s="80">
        <v>0</v>
      </c>
      <c r="I839" s="80">
        <v>0</v>
      </c>
      <c r="J839" s="80">
        <v>0</v>
      </c>
      <c r="K839" s="80">
        <v>0</v>
      </c>
      <c r="L839" s="80">
        <v>0</v>
      </c>
      <c r="M839" s="271"/>
    </row>
    <row r="840" spans="1:13" ht="33" customHeight="1">
      <c r="A840" s="276"/>
      <c r="B840" s="271"/>
      <c r="C840" s="283"/>
      <c r="D840" s="91" t="s">
        <v>12</v>
      </c>
      <c r="E840" s="80">
        <f t="shared" si="212"/>
        <v>15</v>
      </c>
      <c r="F840" s="80">
        <f t="shared" si="212"/>
        <v>72.5</v>
      </c>
      <c r="G840" s="80"/>
      <c r="H840" s="80"/>
      <c r="I840" s="80">
        <v>15</v>
      </c>
      <c r="J840" s="80">
        <v>72.5</v>
      </c>
      <c r="K840" s="80"/>
      <c r="L840" s="80"/>
      <c r="M840" s="271"/>
    </row>
    <row r="841" spans="1:13" ht="33" customHeight="1">
      <c r="A841" s="276" t="s">
        <v>373</v>
      </c>
      <c r="B841" s="271" t="s">
        <v>723</v>
      </c>
      <c r="C841" s="283" t="s">
        <v>688</v>
      </c>
      <c r="D841" s="118" t="s">
        <v>19</v>
      </c>
      <c r="E841" s="80">
        <f t="shared" si="212"/>
        <v>10423</v>
      </c>
      <c r="F841" s="80">
        <f t="shared" si="212"/>
        <v>5479.73066</v>
      </c>
      <c r="G841" s="80">
        <f aca="true" t="shared" si="222" ref="G841:L841">G842+G843</f>
        <v>9000</v>
      </c>
      <c r="H841" s="80">
        <f t="shared" si="222"/>
        <v>4300</v>
      </c>
      <c r="I841" s="80">
        <f t="shared" si="222"/>
        <v>1423</v>
      </c>
      <c r="J841" s="80">
        <f t="shared" si="222"/>
        <v>1179.73066</v>
      </c>
      <c r="K841" s="80">
        <f t="shared" si="222"/>
        <v>0</v>
      </c>
      <c r="L841" s="80">
        <f t="shared" si="222"/>
        <v>0</v>
      </c>
      <c r="M841" s="271"/>
    </row>
    <row r="842" spans="1:13" ht="33" customHeight="1">
      <c r="A842" s="276"/>
      <c r="B842" s="271"/>
      <c r="C842" s="283"/>
      <c r="D842" s="91" t="s">
        <v>15</v>
      </c>
      <c r="E842" s="80">
        <f t="shared" si="212"/>
        <v>6423</v>
      </c>
      <c r="F842" s="80">
        <f t="shared" si="212"/>
        <v>3211.474</v>
      </c>
      <c r="G842" s="80">
        <v>5400</v>
      </c>
      <c r="H842" s="80">
        <v>2700</v>
      </c>
      <c r="I842" s="80">
        <v>1023</v>
      </c>
      <c r="J842" s="80">
        <v>511.474</v>
      </c>
      <c r="K842" s="80"/>
      <c r="L842" s="80"/>
      <c r="M842" s="271"/>
    </row>
    <row r="843" spans="1:13" ht="33" customHeight="1">
      <c r="A843" s="276"/>
      <c r="B843" s="271"/>
      <c r="C843" s="283"/>
      <c r="D843" s="91" t="s">
        <v>12</v>
      </c>
      <c r="E843" s="80">
        <f t="shared" si="212"/>
        <v>4000</v>
      </c>
      <c r="F843" s="80">
        <f t="shared" si="212"/>
        <v>2268.25666</v>
      </c>
      <c r="G843" s="80">
        <v>3600</v>
      </c>
      <c r="H843" s="80">
        <v>1600</v>
      </c>
      <c r="I843" s="80">
        <v>400</v>
      </c>
      <c r="J843" s="80">
        <v>668.25666</v>
      </c>
      <c r="K843" s="80"/>
      <c r="L843" s="80"/>
      <c r="M843" s="271"/>
    </row>
    <row r="844" spans="1:13" ht="33" customHeight="1">
      <c r="A844" s="276" t="s">
        <v>373</v>
      </c>
      <c r="B844" s="271" t="s">
        <v>723</v>
      </c>
      <c r="C844" s="283" t="s">
        <v>685</v>
      </c>
      <c r="D844" s="118" t="s">
        <v>19</v>
      </c>
      <c r="E844" s="80">
        <f t="shared" si="212"/>
        <v>1331</v>
      </c>
      <c r="F844" s="80">
        <f t="shared" si="212"/>
        <v>1157.495</v>
      </c>
      <c r="G844" s="80">
        <f aca="true" t="shared" si="223" ref="G844:L844">G845+G846</f>
        <v>900</v>
      </c>
      <c r="H844" s="80">
        <f t="shared" si="223"/>
        <v>800</v>
      </c>
      <c r="I844" s="80">
        <f t="shared" si="223"/>
        <v>431</v>
      </c>
      <c r="J844" s="80">
        <f t="shared" si="223"/>
        <v>357.495</v>
      </c>
      <c r="K844" s="80">
        <f t="shared" si="223"/>
        <v>0</v>
      </c>
      <c r="L844" s="80">
        <f t="shared" si="223"/>
        <v>0</v>
      </c>
      <c r="M844" s="271"/>
    </row>
    <row r="845" spans="1:13" ht="33" customHeight="1">
      <c r="A845" s="276"/>
      <c r="B845" s="271"/>
      <c r="C845" s="283"/>
      <c r="D845" s="91" t="s">
        <v>15</v>
      </c>
      <c r="E845" s="80">
        <f t="shared" si="212"/>
        <v>331</v>
      </c>
      <c r="F845" s="80">
        <f t="shared" si="212"/>
        <v>0</v>
      </c>
      <c r="G845" s="80"/>
      <c r="H845" s="80"/>
      <c r="I845" s="80">
        <v>331</v>
      </c>
      <c r="J845" s="80"/>
      <c r="K845" s="80"/>
      <c r="L845" s="80"/>
      <c r="M845" s="271"/>
    </row>
    <row r="846" spans="1:13" ht="33" customHeight="1">
      <c r="A846" s="276"/>
      <c r="B846" s="271"/>
      <c r="C846" s="283"/>
      <c r="D846" s="91" t="s">
        <v>12</v>
      </c>
      <c r="E846" s="80">
        <f t="shared" si="212"/>
        <v>1000</v>
      </c>
      <c r="F846" s="80">
        <f t="shared" si="212"/>
        <v>1157.495</v>
      </c>
      <c r="G846" s="80">
        <v>900</v>
      </c>
      <c r="H846" s="80">
        <v>800</v>
      </c>
      <c r="I846" s="80">
        <v>100</v>
      </c>
      <c r="J846" s="80">
        <v>357.495</v>
      </c>
      <c r="K846" s="80"/>
      <c r="L846" s="80"/>
      <c r="M846" s="271"/>
    </row>
    <row r="847" spans="1:13" ht="33" customHeight="1">
      <c r="A847" s="276" t="s">
        <v>373</v>
      </c>
      <c r="B847" s="271" t="s">
        <v>723</v>
      </c>
      <c r="C847" s="283" t="s">
        <v>682</v>
      </c>
      <c r="D847" s="118" t="s">
        <v>19</v>
      </c>
      <c r="E847" s="80">
        <f t="shared" si="212"/>
        <v>12990.015</v>
      </c>
      <c r="F847" s="80">
        <f t="shared" si="212"/>
        <v>10318.802609999999</v>
      </c>
      <c r="G847" s="80">
        <f aca="true" t="shared" si="224" ref="G847:L847">G848+G849</f>
        <v>11610.08</v>
      </c>
      <c r="H847" s="80">
        <f t="shared" si="224"/>
        <v>7651.9265</v>
      </c>
      <c r="I847" s="80">
        <f t="shared" si="224"/>
        <v>1379.935</v>
      </c>
      <c r="J847" s="80">
        <f t="shared" si="224"/>
        <v>2666.87611</v>
      </c>
      <c r="K847" s="80">
        <f t="shared" si="224"/>
        <v>0</v>
      </c>
      <c r="L847" s="80">
        <f t="shared" si="224"/>
        <v>0</v>
      </c>
      <c r="M847" s="271"/>
    </row>
    <row r="848" spans="1:13" ht="33" customHeight="1">
      <c r="A848" s="276"/>
      <c r="B848" s="271"/>
      <c r="C848" s="283"/>
      <c r="D848" s="91" t="s">
        <v>15</v>
      </c>
      <c r="E848" s="80">
        <f t="shared" si="212"/>
        <v>7478.816</v>
      </c>
      <c r="F848" s="80">
        <f t="shared" si="212"/>
        <v>5962.952609999999</v>
      </c>
      <c r="G848" s="80">
        <v>6650</v>
      </c>
      <c r="H848" s="80">
        <v>5251.9265</v>
      </c>
      <c r="I848" s="80">
        <v>828.816</v>
      </c>
      <c r="J848" s="80">
        <v>711.02611</v>
      </c>
      <c r="K848" s="80"/>
      <c r="L848" s="80"/>
      <c r="M848" s="271"/>
    </row>
    <row r="849" spans="1:13" ht="33" customHeight="1">
      <c r="A849" s="276"/>
      <c r="B849" s="271"/>
      <c r="C849" s="283"/>
      <c r="D849" s="91" t="s">
        <v>12</v>
      </c>
      <c r="E849" s="80">
        <f t="shared" si="212"/>
        <v>5511.199</v>
      </c>
      <c r="F849" s="80">
        <f t="shared" si="212"/>
        <v>4355.85</v>
      </c>
      <c r="G849" s="80">
        <v>4960.08</v>
      </c>
      <c r="H849" s="80">
        <v>2400</v>
      </c>
      <c r="I849" s="80">
        <v>551.119</v>
      </c>
      <c r="J849" s="80">
        <v>1955.85</v>
      </c>
      <c r="K849" s="80"/>
      <c r="L849" s="80"/>
      <c r="M849" s="271"/>
    </row>
    <row r="850" spans="1:13" ht="33" customHeight="1">
      <c r="A850" s="276" t="s">
        <v>373</v>
      </c>
      <c r="B850" s="271" t="s">
        <v>650</v>
      </c>
      <c r="C850" s="283" t="s">
        <v>537</v>
      </c>
      <c r="D850" s="118" t="s">
        <v>19</v>
      </c>
      <c r="E850" s="80">
        <f t="shared" si="212"/>
        <v>72040</v>
      </c>
      <c r="F850" s="80">
        <f t="shared" si="212"/>
        <v>29135.314000000002</v>
      </c>
      <c r="G850" s="80">
        <f aca="true" t="shared" si="225" ref="G850:L850">G851+G852</f>
        <v>57632</v>
      </c>
      <c r="H850" s="80">
        <f t="shared" si="225"/>
        <v>15862.474000000002</v>
      </c>
      <c r="I850" s="80">
        <f t="shared" si="225"/>
        <v>14408</v>
      </c>
      <c r="J850" s="80">
        <f t="shared" si="225"/>
        <v>13272.84</v>
      </c>
      <c r="K850" s="80">
        <f t="shared" si="225"/>
        <v>0</v>
      </c>
      <c r="L850" s="80">
        <f t="shared" si="225"/>
        <v>0</v>
      </c>
      <c r="M850" s="271"/>
    </row>
    <row r="851" spans="1:13" ht="33" customHeight="1">
      <c r="A851" s="276"/>
      <c r="B851" s="271"/>
      <c r="C851" s="283"/>
      <c r="D851" s="91" t="s">
        <v>15</v>
      </c>
      <c r="E851" s="80">
        <f t="shared" si="212"/>
        <v>16220</v>
      </c>
      <c r="F851" s="80">
        <f t="shared" si="212"/>
        <v>14668.900000000001</v>
      </c>
      <c r="G851" s="80">
        <v>12976</v>
      </c>
      <c r="H851" s="80">
        <v>11704.7</v>
      </c>
      <c r="I851" s="80">
        <v>3244</v>
      </c>
      <c r="J851" s="80">
        <v>2964.2</v>
      </c>
      <c r="K851" s="80"/>
      <c r="L851" s="80"/>
      <c r="M851" s="271"/>
    </row>
    <row r="852" spans="1:13" ht="33" customHeight="1">
      <c r="A852" s="276"/>
      <c r="B852" s="271"/>
      <c r="C852" s="283"/>
      <c r="D852" s="91" t="s">
        <v>12</v>
      </c>
      <c r="E852" s="80">
        <f t="shared" si="212"/>
        <v>55820</v>
      </c>
      <c r="F852" s="80">
        <f t="shared" si="212"/>
        <v>14466.414</v>
      </c>
      <c r="G852" s="80">
        <v>44656</v>
      </c>
      <c r="H852" s="80">
        <v>4157.774</v>
      </c>
      <c r="I852" s="80">
        <v>11164</v>
      </c>
      <c r="J852" s="80">
        <v>10308.64</v>
      </c>
      <c r="K852" s="80"/>
      <c r="L852" s="80"/>
      <c r="M852" s="271"/>
    </row>
    <row r="853" spans="1:13" ht="33" customHeight="1">
      <c r="A853" s="276" t="s">
        <v>373</v>
      </c>
      <c r="B853" s="271" t="s">
        <v>723</v>
      </c>
      <c r="C853" s="283" t="s">
        <v>675</v>
      </c>
      <c r="D853" s="118" t="s">
        <v>19</v>
      </c>
      <c r="E853" s="80">
        <f t="shared" si="212"/>
        <v>1600</v>
      </c>
      <c r="F853" s="80">
        <f t="shared" si="212"/>
        <v>4216.09028</v>
      </c>
      <c r="G853" s="80">
        <f aca="true" t="shared" si="226" ref="G853:L853">G854+G855</f>
        <v>1440</v>
      </c>
      <c r="H853" s="80">
        <f t="shared" si="226"/>
        <v>2545.047</v>
      </c>
      <c r="I853" s="80">
        <f t="shared" si="226"/>
        <v>160</v>
      </c>
      <c r="J853" s="80">
        <f t="shared" si="226"/>
        <v>1671.0432799999999</v>
      </c>
      <c r="K853" s="80">
        <f t="shared" si="226"/>
        <v>0</v>
      </c>
      <c r="L853" s="80">
        <f t="shared" si="226"/>
        <v>0</v>
      </c>
      <c r="M853" s="271"/>
    </row>
    <row r="854" spans="1:13" ht="33" customHeight="1">
      <c r="A854" s="276"/>
      <c r="B854" s="271"/>
      <c r="C854" s="283"/>
      <c r="D854" s="91" t="s">
        <v>15</v>
      </c>
      <c r="E854" s="80">
        <f t="shared" si="212"/>
        <v>1600</v>
      </c>
      <c r="F854" s="80">
        <f t="shared" si="212"/>
        <v>1494.49696</v>
      </c>
      <c r="G854" s="80">
        <v>1440</v>
      </c>
      <c r="H854" s="80">
        <v>1345.047</v>
      </c>
      <c r="I854" s="80">
        <v>160</v>
      </c>
      <c r="J854" s="80">
        <v>149.44996</v>
      </c>
      <c r="K854" s="80"/>
      <c r="L854" s="80"/>
      <c r="M854" s="271"/>
    </row>
    <row r="855" spans="1:13" ht="33" customHeight="1">
      <c r="A855" s="276"/>
      <c r="B855" s="271"/>
      <c r="C855" s="283"/>
      <c r="D855" s="91" t="s">
        <v>12</v>
      </c>
      <c r="E855" s="80">
        <f t="shared" si="212"/>
        <v>0</v>
      </c>
      <c r="F855" s="80">
        <f t="shared" si="212"/>
        <v>2721.59332</v>
      </c>
      <c r="G855" s="80"/>
      <c r="H855" s="80">
        <v>1200</v>
      </c>
      <c r="I855" s="80"/>
      <c r="J855" s="80">
        <v>1521.59332</v>
      </c>
      <c r="K855" s="80"/>
      <c r="L855" s="80"/>
      <c r="M855" s="271"/>
    </row>
    <row r="856" spans="1:13" ht="33" customHeight="1">
      <c r="A856" s="276" t="s">
        <v>373</v>
      </c>
      <c r="B856" s="271" t="s">
        <v>723</v>
      </c>
      <c r="C856" s="283" t="s">
        <v>672</v>
      </c>
      <c r="D856" s="118" t="s">
        <v>19</v>
      </c>
      <c r="E856" s="80">
        <f t="shared" si="212"/>
        <v>0</v>
      </c>
      <c r="F856" s="80">
        <f t="shared" si="212"/>
        <v>683.3441</v>
      </c>
      <c r="G856" s="80">
        <f aca="true" t="shared" si="227" ref="G856:L856">G857+G858</f>
        <v>0</v>
      </c>
      <c r="H856" s="80">
        <f t="shared" si="227"/>
        <v>0</v>
      </c>
      <c r="I856" s="80">
        <f t="shared" si="227"/>
        <v>0</v>
      </c>
      <c r="J856" s="80">
        <f t="shared" si="227"/>
        <v>683.3441</v>
      </c>
      <c r="K856" s="80">
        <f t="shared" si="227"/>
        <v>0</v>
      </c>
      <c r="L856" s="80">
        <f t="shared" si="227"/>
        <v>0</v>
      </c>
      <c r="M856" s="271"/>
    </row>
    <row r="857" spans="1:13" ht="33" customHeight="1">
      <c r="A857" s="276"/>
      <c r="B857" s="271"/>
      <c r="C857" s="283"/>
      <c r="D857" s="91" t="s">
        <v>15</v>
      </c>
      <c r="E857" s="80">
        <f t="shared" si="212"/>
        <v>0</v>
      </c>
      <c r="F857" s="80">
        <f t="shared" si="212"/>
        <v>0</v>
      </c>
      <c r="G857" s="80">
        <v>0</v>
      </c>
      <c r="H857" s="80">
        <v>0</v>
      </c>
      <c r="I857" s="80">
        <v>0</v>
      </c>
      <c r="J857" s="80">
        <v>0</v>
      </c>
      <c r="K857" s="80">
        <v>0</v>
      </c>
      <c r="L857" s="80">
        <v>0</v>
      </c>
      <c r="M857" s="271"/>
    </row>
    <row r="858" spans="1:13" ht="33" customHeight="1">
      <c r="A858" s="276"/>
      <c r="B858" s="271"/>
      <c r="C858" s="283"/>
      <c r="D858" s="91" t="s">
        <v>12</v>
      </c>
      <c r="E858" s="80">
        <f t="shared" si="212"/>
        <v>0</v>
      </c>
      <c r="F858" s="80">
        <f t="shared" si="212"/>
        <v>683.3441</v>
      </c>
      <c r="G858" s="80">
        <v>0</v>
      </c>
      <c r="H858" s="80">
        <v>0</v>
      </c>
      <c r="I858" s="80">
        <v>0</v>
      </c>
      <c r="J858" s="80">
        <v>683.3441</v>
      </c>
      <c r="K858" s="80">
        <v>0</v>
      </c>
      <c r="L858" s="80">
        <v>0</v>
      </c>
      <c r="M858" s="271"/>
    </row>
    <row r="859" spans="1:13" ht="33" customHeight="1">
      <c r="A859" s="276" t="s">
        <v>373</v>
      </c>
      <c r="B859" s="271" t="s">
        <v>723</v>
      </c>
      <c r="C859" s="283" t="s">
        <v>669</v>
      </c>
      <c r="D859" s="118" t="s">
        <v>19</v>
      </c>
      <c r="E859" s="80">
        <f t="shared" si="212"/>
        <v>9900</v>
      </c>
      <c r="F859" s="80">
        <f t="shared" si="212"/>
        <v>14038.16166</v>
      </c>
      <c r="G859" s="80">
        <f aca="true" t="shared" si="228" ref="G859:L859">G860+G861</f>
        <v>7800</v>
      </c>
      <c r="H859" s="80">
        <f t="shared" si="228"/>
        <v>9700</v>
      </c>
      <c r="I859" s="80">
        <f t="shared" si="228"/>
        <v>2100</v>
      </c>
      <c r="J859" s="80">
        <f t="shared" si="228"/>
        <v>4338.16166</v>
      </c>
      <c r="K859" s="80">
        <f t="shared" si="228"/>
        <v>0</v>
      </c>
      <c r="L859" s="80">
        <f t="shared" si="228"/>
        <v>0</v>
      </c>
      <c r="M859" s="271"/>
    </row>
    <row r="860" spans="1:13" ht="33" customHeight="1">
      <c r="A860" s="276"/>
      <c r="B860" s="271"/>
      <c r="C860" s="283"/>
      <c r="D860" s="91" t="s">
        <v>15</v>
      </c>
      <c r="E860" s="80">
        <f t="shared" si="212"/>
        <v>8800</v>
      </c>
      <c r="F860" s="80">
        <f t="shared" si="212"/>
        <v>8872.97003</v>
      </c>
      <c r="G860" s="80">
        <v>7000</v>
      </c>
      <c r="H860" s="80">
        <v>7000</v>
      </c>
      <c r="I860" s="80">
        <v>1800</v>
      </c>
      <c r="J860" s="80">
        <v>1872.97003</v>
      </c>
      <c r="K860" s="80"/>
      <c r="L860" s="80"/>
      <c r="M860" s="271"/>
    </row>
    <row r="861" spans="1:13" ht="33" customHeight="1">
      <c r="A861" s="276"/>
      <c r="B861" s="271"/>
      <c r="C861" s="283"/>
      <c r="D861" s="91" t="s">
        <v>12</v>
      </c>
      <c r="E861" s="80">
        <f t="shared" si="212"/>
        <v>1100</v>
      </c>
      <c r="F861" s="80">
        <f t="shared" si="212"/>
        <v>5165.191629999999</v>
      </c>
      <c r="G861" s="80">
        <v>800</v>
      </c>
      <c r="H861" s="80">
        <v>2700</v>
      </c>
      <c r="I861" s="80">
        <v>300</v>
      </c>
      <c r="J861" s="80">
        <v>2465.19163</v>
      </c>
      <c r="K861" s="80"/>
      <c r="L861" s="80"/>
      <c r="M861" s="271"/>
    </row>
    <row r="862" spans="1:13" ht="33" customHeight="1">
      <c r="A862" s="276" t="s">
        <v>373</v>
      </c>
      <c r="B862" s="271" t="s">
        <v>723</v>
      </c>
      <c r="C862" s="283" t="s">
        <v>666</v>
      </c>
      <c r="D862" s="118" t="s">
        <v>19</v>
      </c>
      <c r="E862" s="80">
        <f t="shared" si="212"/>
        <v>2000</v>
      </c>
      <c r="F862" s="80">
        <f t="shared" si="212"/>
        <v>7443.407569999999</v>
      </c>
      <c r="G862" s="80">
        <f aca="true" t="shared" si="229" ref="G862:L862">G863+G864</f>
        <v>1600</v>
      </c>
      <c r="H862" s="80">
        <f t="shared" si="229"/>
        <v>3088.16</v>
      </c>
      <c r="I862" s="80">
        <f t="shared" si="229"/>
        <v>400</v>
      </c>
      <c r="J862" s="80">
        <f t="shared" si="229"/>
        <v>4355.2475699999995</v>
      </c>
      <c r="K862" s="80">
        <f t="shared" si="229"/>
        <v>0</v>
      </c>
      <c r="L862" s="80">
        <f t="shared" si="229"/>
        <v>0</v>
      </c>
      <c r="M862" s="271"/>
    </row>
    <row r="863" spans="1:13" ht="33" customHeight="1">
      <c r="A863" s="276"/>
      <c r="B863" s="271"/>
      <c r="C863" s="283"/>
      <c r="D863" s="91" t="s">
        <v>15</v>
      </c>
      <c r="E863" s="80">
        <f t="shared" si="212"/>
        <v>2000</v>
      </c>
      <c r="F863" s="80">
        <f t="shared" si="212"/>
        <v>1754</v>
      </c>
      <c r="G863" s="80">
        <v>1600</v>
      </c>
      <c r="H863" s="80">
        <v>1403.2</v>
      </c>
      <c r="I863" s="80">
        <v>400</v>
      </c>
      <c r="J863" s="80">
        <v>350.8</v>
      </c>
      <c r="K863" s="80"/>
      <c r="L863" s="80"/>
      <c r="M863" s="271"/>
    </row>
    <row r="864" spans="1:13" ht="33" customHeight="1">
      <c r="A864" s="276"/>
      <c r="B864" s="271"/>
      <c r="C864" s="283"/>
      <c r="D864" s="91" t="s">
        <v>12</v>
      </c>
      <c r="E864" s="80">
        <f t="shared" si="212"/>
        <v>0</v>
      </c>
      <c r="F864" s="80">
        <f t="shared" si="212"/>
        <v>5689.407569999999</v>
      </c>
      <c r="G864" s="80">
        <v>0</v>
      </c>
      <c r="H864" s="80">
        <v>1684.96</v>
      </c>
      <c r="I864" s="80">
        <v>0</v>
      </c>
      <c r="J864" s="80">
        <v>4004.44757</v>
      </c>
      <c r="K864" s="80"/>
      <c r="L864" s="80"/>
      <c r="M864" s="271"/>
    </row>
    <row r="865" spans="1:13" ht="33" customHeight="1">
      <c r="A865" s="276" t="s">
        <v>373</v>
      </c>
      <c r="B865" s="271" t="s">
        <v>723</v>
      </c>
      <c r="C865" s="283" t="s">
        <v>663</v>
      </c>
      <c r="D865" s="118" t="s">
        <v>19</v>
      </c>
      <c r="E865" s="80">
        <f t="shared" si="212"/>
        <v>5200</v>
      </c>
      <c r="F865" s="80">
        <f t="shared" si="212"/>
        <v>10063.62296</v>
      </c>
      <c r="G865" s="80">
        <f aca="true" t="shared" si="230" ref="G865:L865">G866+G867</f>
        <v>4500</v>
      </c>
      <c r="H865" s="80">
        <f t="shared" si="230"/>
        <v>6086.708</v>
      </c>
      <c r="I865" s="80">
        <f t="shared" si="230"/>
        <v>700</v>
      </c>
      <c r="J865" s="80">
        <f t="shared" si="230"/>
        <v>3976.91496</v>
      </c>
      <c r="K865" s="80">
        <f t="shared" si="230"/>
        <v>0</v>
      </c>
      <c r="L865" s="80">
        <f t="shared" si="230"/>
        <v>0</v>
      </c>
      <c r="M865" s="271"/>
    </row>
    <row r="866" spans="1:13" ht="33" customHeight="1">
      <c r="A866" s="276"/>
      <c r="B866" s="271"/>
      <c r="C866" s="283"/>
      <c r="D866" s="91" t="s">
        <v>15</v>
      </c>
      <c r="E866" s="80">
        <f t="shared" si="212"/>
        <v>5000</v>
      </c>
      <c r="F866" s="80">
        <f t="shared" si="212"/>
        <v>4763.009279999999</v>
      </c>
      <c r="G866" s="80">
        <v>4500</v>
      </c>
      <c r="H866" s="80">
        <v>4286.708</v>
      </c>
      <c r="I866" s="80">
        <v>500</v>
      </c>
      <c r="J866" s="80">
        <v>476.30128</v>
      </c>
      <c r="K866" s="80"/>
      <c r="L866" s="80"/>
      <c r="M866" s="271"/>
    </row>
    <row r="867" spans="1:13" ht="33" customHeight="1">
      <c r="A867" s="276"/>
      <c r="B867" s="271"/>
      <c r="C867" s="283"/>
      <c r="D867" s="91" t="s">
        <v>12</v>
      </c>
      <c r="E867" s="80">
        <f>G867+I867+K867</f>
        <v>200</v>
      </c>
      <c r="F867" s="80"/>
      <c r="G867" s="80">
        <v>0</v>
      </c>
      <c r="H867" s="80">
        <v>1800</v>
      </c>
      <c r="I867" s="80">
        <v>200</v>
      </c>
      <c r="J867" s="80">
        <v>3500.61368</v>
      </c>
      <c r="K867" s="80"/>
      <c r="L867" s="80"/>
      <c r="M867" s="271"/>
    </row>
    <row r="868" spans="1:13" ht="21.75" customHeight="1">
      <c r="A868" s="277" t="s">
        <v>764</v>
      </c>
      <c r="B868" s="278"/>
      <c r="C868" s="278"/>
      <c r="D868" s="278"/>
      <c r="E868" s="278"/>
      <c r="F868" s="278"/>
      <c r="G868" s="278"/>
      <c r="H868" s="278"/>
      <c r="I868" s="278"/>
      <c r="J868" s="278"/>
      <c r="K868" s="278"/>
      <c r="L868" s="278"/>
      <c r="M868" s="279"/>
    </row>
    <row r="869" spans="1:13" ht="30.75" customHeight="1">
      <c r="A869" s="306" t="s">
        <v>40</v>
      </c>
      <c r="B869" s="293" t="s">
        <v>765</v>
      </c>
      <c r="C869" s="268" t="s">
        <v>675</v>
      </c>
      <c r="D869" s="203" t="s">
        <v>751</v>
      </c>
      <c r="E869" s="93">
        <f>G869+I869+K869</f>
        <v>570.1</v>
      </c>
      <c r="F869" s="204">
        <f>H869+J869+L869</f>
        <v>516.1</v>
      </c>
      <c r="G869" s="204">
        <f>G870+G871</f>
        <v>368.8</v>
      </c>
      <c r="H869" s="204">
        <f aca="true" t="shared" si="231" ref="H869:L869">H870+H871</f>
        <v>314.8</v>
      </c>
      <c r="I869" s="204">
        <f t="shared" si="231"/>
        <v>201.3</v>
      </c>
      <c r="J869" s="204">
        <f t="shared" si="231"/>
        <v>201.3</v>
      </c>
      <c r="K869" s="204">
        <f t="shared" si="231"/>
        <v>0</v>
      </c>
      <c r="L869" s="204">
        <f t="shared" si="231"/>
        <v>0</v>
      </c>
      <c r="M869" s="184"/>
    </row>
    <row r="870" spans="1:13" ht="27.75" customHeight="1">
      <c r="A870" s="306"/>
      <c r="B870" s="293"/>
      <c r="C870" s="269"/>
      <c r="D870" s="203">
        <v>2013</v>
      </c>
      <c r="E870" s="93">
        <v>570.1</v>
      </c>
      <c r="F870" s="204">
        <v>516.2</v>
      </c>
      <c r="G870" s="204">
        <v>368.8</v>
      </c>
      <c r="H870" s="204">
        <v>314.8</v>
      </c>
      <c r="I870" s="93">
        <v>201.3</v>
      </c>
      <c r="J870" s="204">
        <v>201.3</v>
      </c>
      <c r="K870" s="204">
        <v>0</v>
      </c>
      <c r="L870" s="204">
        <v>0</v>
      </c>
      <c r="M870" s="184"/>
    </row>
    <row r="871" spans="1:13" ht="24.75" customHeight="1">
      <c r="A871" s="307"/>
      <c r="B871" s="308"/>
      <c r="C871" s="269"/>
      <c r="D871" s="205">
        <v>2014</v>
      </c>
      <c r="E871" s="206">
        <v>0</v>
      </c>
      <c r="F871" s="207"/>
      <c r="G871" s="205"/>
      <c r="H871" s="207"/>
      <c r="I871" s="186">
        <v>0</v>
      </c>
      <c r="J871" s="205"/>
      <c r="K871" s="205"/>
      <c r="L871" s="205"/>
      <c r="M871" s="199"/>
    </row>
    <row r="872" spans="1:13" ht="24.75" customHeight="1">
      <c r="A872" s="300" t="s">
        <v>950</v>
      </c>
      <c r="B872" s="300"/>
      <c r="C872" s="300"/>
      <c r="D872" s="300"/>
      <c r="E872" s="300"/>
      <c r="F872" s="300"/>
      <c r="G872" s="300"/>
      <c r="H872" s="300"/>
      <c r="I872" s="300"/>
      <c r="J872" s="300"/>
      <c r="K872" s="300"/>
      <c r="L872" s="300"/>
      <c r="M872" s="300"/>
    </row>
    <row r="873" spans="1:13" ht="24.75" customHeight="1">
      <c r="A873" s="185"/>
      <c r="B873" s="297" t="s">
        <v>951</v>
      </c>
      <c r="C873" s="298"/>
      <c r="D873" s="298"/>
      <c r="E873" s="298"/>
      <c r="F873" s="298"/>
      <c r="G873" s="298"/>
      <c r="H873" s="298"/>
      <c r="I873" s="298"/>
      <c r="J873" s="298"/>
      <c r="K873" s="298"/>
      <c r="L873" s="298"/>
      <c r="M873" s="299"/>
    </row>
    <row r="874" spans="1:13" s="76" customFormat="1" ht="33" customHeight="1">
      <c r="A874" s="519">
        <v>1</v>
      </c>
      <c r="B874" s="516" t="s">
        <v>716</v>
      </c>
      <c r="C874" s="319" t="s">
        <v>454</v>
      </c>
      <c r="D874" s="208" t="s">
        <v>538</v>
      </c>
      <c r="E874" s="208">
        <v>16245</v>
      </c>
      <c r="F874" s="208">
        <v>5014.1</v>
      </c>
      <c r="G874" s="209">
        <v>14313</v>
      </c>
      <c r="H874" s="209">
        <v>3874.9</v>
      </c>
      <c r="I874" s="209">
        <v>1932</v>
      </c>
      <c r="J874" s="209">
        <v>1139.2</v>
      </c>
      <c r="K874" s="209"/>
      <c r="L874" s="209"/>
      <c r="M874" s="321"/>
    </row>
    <row r="875" spans="1:13" ht="33" customHeight="1">
      <c r="A875" s="520"/>
      <c r="B875" s="517"/>
      <c r="C875" s="320"/>
      <c r="D875" s="210">
        <v>2013</v>
      </c>
      <c r="E875" s="211">
        <v>11558</v>
      </c>
      <c r="F875" s="211">
        <v>3593.2</v>
      </c>
      <c r="G875" s="211">
        <v>9987</v>
      </c>
      <c r="H875" s="211">
        <v>2504.9</v>
      </c>
      <c r="I875" s="211">
        <v>1571</v>
      </c>
      <c r="J875" s="211">
        <v>1088.3</v>
      </c>
      <c r="K875" s="211"/>
      <c r="L875" s="211"/>
      <c r="M875" s="322"/>
    </row>
    <row r="876" spans="1:13" ht="33" customHeight="1">
      <c r="A876" s="521"/>
      <c r="B876" s="518"/>
      <c r="C876" s="320"/>
      <c r="D876" s="210">
        <v>2014</v>
      </c>
      <c r="E876" s="211">
        <v>4687</v>
      </c>
      <c r="F876" s="211">
        <v>1420.9</v>
      </c>
      <c r="G876" s="211">
        <v>4326</v>
      </c>
      <c r="H876" s="211">
        <v>1370</v>
      </c>
      <c r="I876" s="211">
        <v>361</v>
      </c>
      <c r="J876" s="211">
        <v>50.9</v>
      </c>
      <c r="K876" s="211"/>
      <c r="L876" s="211"/>
      <c r="M876" s="323"/>
    </row>
    <row r="877" spans="1:13" ht="33" customHeight="1">
      <c r="A877" s="292" t="s">
        <v>373</v>
      </c>
      <c r="B877" s="263" t="s">
        <v>715</v>
      </c>
      <c r="C877" s="263" t="s">
        <v>454</v>
      </c>
      <c r="D877" s="210">
        <v>2013</v>
      </c>
      <c r="E877" s="210">
        <v>250</v>
      </c>
      <c r="F877" s="210">
        <v>0</v>
      </c>
      <c r="G877" s="210">
        <v>175</v>
      </c>
      <c r="H877" s="210">
        <v>0</v>
      </c>
      <c r="I877" s="210">
        <v>75</v>
      </c>
      <c r="J877" s="210">
        <v>0</v>
      </c>
      <c r="K877" s="210"/>
      <c r="L877" s="210"/>
      <c r="M877" s="265" t="s">
        <v>714</v>
      </c>
    </row>
    <row r="878" spans="1:13" ht="74.25" customHeight="1">
      <c r="A878" s="267"/>
      <c r="B878" s="264"/>
      <c r="C878" s="264"/>
      <c r="D878" s="210">
        <v>2014</v>
      </c>
      <c r="E878" s="210"/>
      <c r="F878" s="210"/>
      <c r="G878" s="210"/>
      <c r="H878" s="210"/>
      <c r="I878" s="210"/>
      <c r="J878" s="210"/>
      <c r="K878" s="210"/>
      <c r="L878" s="210"/>
      <c r="M878" s="257"/>
    </row>
    <row r="879" spans="1:13" ht="33" customHeight="1">
      <c r="A879" s="292" t="s">
        <v>376</v>
      </c>
      <c r="B879" s="263" t="s">
        <v>713</v>
      </c>
      <c r="C879" s="263" t="s">
        <v>454</v>
      </c>
      <c r="D879" s="210">
        <v>2013</v>
      </c>
      <c r="E879" s="210"/>
      <c r="F879" s="210"/>
      <c r="G879" s="210"/>
      <c r="H879" s="210"/>
      <c r="I879" s="210"/>
      <c r="J879" s="210"/>
      <c r="K879" s="210"/>
      <c r="L879" s="210"/>
      <c r="M879" s="265" t="s">
        <v>712</v>
      </c>
    </row>
    <row r="880" spans="1:13" ht="88.5" customHeight="1">
      <c r="A880" s="267"/>
      <c r="B880" s="264"/>
      <c r="C880" s="264"/>
      <c r="D880" s="210">
        <v>2014</v>
      </c>
      <c r="E880" s="210">
        <v>3000</v>
      </c>
      <c r="F880" s="210">
        <v>0</v>
      </c>
      <c r="G880" s="210">
        <v>2940</v>
      </c>
      <c r="H880" s="210">
        <v>0</v>
      </c>
      <c r="I880" s="210">
        <v>60</v>
      </c>
      <c r="J880" s="210">
        <v>0</v>
      </c>
      <c r="K880" s="210"/>
      <c r="L880" s="210"/>
      <c r="M880" s="257"/>
    </row>
    <row r="881" spans="1:13" ht="33" customHeight="1">
      <c r="A881" s="266" t="s">
        <v>379</v>
      </c>
      <c r="B881" s="291" t="s">
        <v>711</v>
      </c>
      <c r="C881" s="291" t="s">
        <v>675</v>
      </c>
      <c r="D881" s="210">
        <v>2013</v>
      </c>
      <c r="E881" s="210">
        <v>668</v>
      </c>
      <c r="F881" s="210">
        <v>668</v>
      </c>
      <c r="G881" s="210">
        <v>573</v>
      </c>
      <c r="H881" s="210">
        <v>573</v>
      </c>
      <c r="I881" s="210">
        <v>95</v>
      </c>
      <c r="J881" s="210">
        <v>95</v>
      </c>
      <c r="K881" s="210"/>
      <c r="L881" s="210"/>
      <c r="M881" s="265" t="s">
        <v>697</v>
      </c>
    </row>
    <row r="882" spans="1:13" ht="73.5" customHeight="1">
      <c r="A882" s="267"/>
      <c r="B882" s="264"/>
      <c r="C882" s="264"/>
      <c r="D882" s="210">
        <v>2014</v>
      </c>
      <c r="E882" s="210"/>
      <c r="F882" s="210"/>
      <c r="G882" s="210"/>
      <c r="H882" s="210"/>
      <c r="I882" s="210"/>
      <c r="J882" s="210"/>
      <c r="K882" s="210"/>
      <c r="L882" s="210"/>
      <c r="M882" s="257"/>
    </row>
    <row r="883" spans="1:13" ht="33" customHeight="1">
      <c r="A883" s="266" t="s">
        <v>382</v>
      </c>
      <c r="B883" s="291" t="s">
        <v>710</v>
      </c>
      <c r="C883" s="291" t="s">
        <v>682</v>
      </c>
      <c r="D883" s="210">
        <v>2013</v>
      </c>
      <c r="E883" s="210">
        <v>495</v>
      </c>
      <c r="F883" s="210">
        <v>495.8</v>
      </c>
      <c r="G883" s="210">
        <v>396</v>
      </c>
      <c r="H883" s="210">
        <v>396</v>
      </c>
      <c r="I883" s="210">
        <v>99</v>
      </c>
      <c r="J883" s="210">
        <v>99.8</v>
      </c>
      <c r="K883" s="210"/>
      <c r="L883" s="210"/>
      <c r="M883" s="265" t="s">
        <v>697</v>
      </c>
    </row>
    <row r="884" spans="1:13" ht="54" customHeight="1">
      <c r="A884" s="267"/>
      <c r="B884" s="264"/>
      <c r="C884" s="264"/>
      <c r="D884" s="210">
        <v>2014</v>
      </c>
      <c r="E884" s="210"/>
      <c r="F884" s="210"/>
      <c r="G884" s="210"/>
      <c r="H884" s="210"/>
      <c r="I884" s="210"/>
      <c r="J884" s="210"/>
      <c r="K884" s="210"/>
      <c r="L884" s="210"/>
      <c r="M884" s="257"/>
    </row>
    <row r="885" spans="1:13" ht="33" customHeight="1">
      <c r="A885" s="266" t="s">
        <v>385</v>
      </c>
      <c r="B885" s="291" t="s">
        <v>652</v>
      </c>
      <c r="C885" s="291" t="s">
        <v>537</v>
      </c>
      <c r="D885" s="210">
        <v>2013</v>
      </c>
      <c r="E885" s="210">
        <v>668</v>
      </c>
      <c r="F885" s="210">
        <v>668</v>
      </c>
      <c r="G885" s="210">
        <v>554</v>
      </c>
      <c r="H885" s="210">
        <v>554</v>
      </c>
      <c r="I885" s="210">
        <v>114</v>
      </c>
      <c r="J885" s="210">
        <v>114</v>
      </c>
      <c r="K885" s="210"/>
      <c r="L885" s="210"/>
      <c r="M885" s="265" t="s">
        <v>697</v>
      </c>
    </row>
    <row r="886" spans="1:13" ht="58.5" customHeight="1">
      <c r="A886" s="267"/>
      <c r="B886" s="264"/>
      <c r="C886" s="264"/>
      <c r="D886" s="210">
        <v>2014</v>
      </c>
      <c r="E886" s="210"/>
      <c r="F886" s="210"/>
      <c r="G886" s="210"/>
      <c r="H886" s="210"/>
      <c r="I886" s="210"/>
      <c r="J886" s="210"/>
      <c r="K886" s="210"/>
      <c r="L886" s="210"/>
      <c r="M886" s="257"/>
    </row>
    <row r="887" spans="1:13" ht="33" customHeight="1">
      <c r="A887" s="266" t="s">
        <v>387</v>
      </c>
      <c r="B887" s="291" t="s">
        <v>709</v>
      </c>
      <c r="C887" s="291" t="s">
        <v>669</v>
      </c>
      <c r="D887" s="210">
        <v>2013</v>
      </c>
      <c r="E887" s="210">
        <v>834</v>
      </c>
      <c r="F887" s="210">
        <v>643.9</v>
      </c>
      <c r="G887" s="210">
        <v>662</v>
      </c>
      <c r="H887" s="210">
        <v>511.1</v>
      </c>
      <c r="I887" s="210">
        <v>172</v>
      </c>
      <c r="J887" s="210">
        <v>132.8</v>
      </c>
      <c r="K887" s="210"/>
      <c r="L887" s="210"/>
      <c r="M887" s="265" t="s">
        <v>697</v>
      </c>
    </row>
    <row r="888" spans="1:13" ht="62.25" customHeight="1">
      <c r="A888" s="267"/>
      <c r="B888" s="264"/>
      <c r="C888" s="264"/>
      <c r="D888" s="210">
        <v>2014</v>
      </c>
      <c r="E888" s="210"/>
      <c r="F888" s="210"/>
      <c r="G888" s="210"/>
      <c r="H888" s="210"/>
      <c r="I888" s="210"/>
      <c r="J888" s="210"/>
      <c r="K888" s="210"/>
      <c r="L888" s="210"/>
      <c r="M888" s="257"/>
    </row>
    <row r="889" spans="1:13" ht="33" customHeight="1">
      <c r="A889" s="266" t="s">
        <v>390</v>
      </c>
      <c r="B889" s="291" t="s">
        <v>708</v>
      </c>
      <c r="C889" s="291" t="s">
        <v>666</v>
      </c>
      <c r="D889" s="210">
        <v>2013</v>
      </c>
      <c r="E889" s="210">
        <v>600</v>
      </c>
      <c r="F889" s="210">
        <v>495.8</v>
      </c>
      <c r="G889" s="210">
        <v>480</v>
      </c>
      <c r="H889" s="210">
        <v>470.8</v>
      </c>
      <c r="I889" s="210">
        <v>120</v>
      </c>
      <c r="J889" s="210">
        <v>25</v>
      </c>
      <c r="K889" s="210"/>
      <c r="L889" s="210"/>
      <c r="M889" s="265" t="s">
        <v>697</v>
      </c>
    </row>
    <row r="890" spans="1:13" ht="47.25" customHeight="1">
      <c r="A890" s="267"/>
      <c r="B890" s="264"/>
      <c r="C890" s="264"/>
      <c r="D890" s="210">
        <v>2014</v>
      </c>
      <c r="E890" s="210"/>
      <c r="F890" s="210"/>
      <c r="G890" s="210"/>
      <c r="H890" s="210"/>
      <c r="I890" s="210"/>
      <c r="J890" s="210"/>
      <c r="K890" s="210"/>
      <c r="L890" s="210"/>
      <c r="M890" s="257"/>
    </row>
    <row r="891" spans="1:13" ht="33" customHeight="1">
      <c r="A891" s="292" t="s">
        <v>392</v>
      </c>
      <c r="B891" s="263" t="s">
        <v>707</v>
      </c>
      <c r="C891" s="263" t="s">
        <v>663</v>
      </c>
      <c r="D891" s="210">
        <v>2013</v>
      </c>
      <c r="E891" s="210">
        <v>480</v>
      </c>
      <c r="F891" s="210">
        <v>565.3</v>
      </c>
      <c r="G891" s="210">
        <v>0</v>
      </c>
      <c r="H891" s="210">
        <v>0</v>
      </c>
      <c r="I891" s="210">
        <v>480</v>
      </c>
      <c r="J891" s="210">
        <v>565.3</v>
      </c>
      <c r="K891" s="210"/>
      <c r="L891" s="210"/>
      <c r="M891" s="265" t="s">
        <v>697</v>
      </c>
    </row>
    <row r="892" spans="1:13" ht="47.25" customHeight="1">
      <c r="A892" s="267"/>
      <c r="B892" s="264"/>
      <c r="C892" s="264"/>
      <c r="D892" s="210">
        <v>2014</v>
      </c>
      <c r="E892" s="210"/>
      <c r="F892" s="210"/>
      <c r="G892" s="210"/>
      <c r="H892" s="210"/>
      <c r="I892" s="210"/>
      <c r="J892" s="210"/>
      <c r="K892" s="210"/>
      <c r="L892" s="210"/>
      <c r="M892" s="257"/>
    </row>
    <row r="893" spans="1:13" ht="33" customHeight="1">
      <c r="A893" s="292" t="s">
        <v>394</v>
      </c>
      <c r="B893" s="263" t="s">
        <v>706</v>
      </c>
      <c r="C893" s="263" t="s">
        <v>694</v>
      </c>
      <c r="D893" s="210">
        <v>2013</v>
      </c>
      <c r="E893" s="210"/>
      <c r="F893" s="210"/>
      <c r="G893" s="210"/>
      <c r="H893" s="210"/>
      <c r="I893" s="210"/>
      <c r="J893" s="210"/>
      <c r="K893" s="210"/>
      <c r="L893" s="210"/>
      <c r="M893" s="265" t="s">
        <v>697</v>
      </c>
    </row>
    <row r="894" spans="1:13" ht="67.5" customHeight="1">
      <c r="A894" s="267"/>
      <c r="B894" s="264"/>
      <c r="C894" s="264"/>
      <c r="D894" s="210">
        <v>2014</v>
      </c>
      <c r="E894" s="210">
        <v>417</v>
      </c>
      <c r="F894" s="210">
        <v>200</v>
      </c>
      <c r="G894" s="210">
        <v>370</v>
      </c>
      <c r="H894" s="210">
        <v>190</v>
      </c>
      <c r="I894" s="210">
        <v>47</v>
      </c>
      <c r="J894" s="210">
        <v>10</v>
      </c>
      <c r="K894" s="210"/>
      <c r="L894" s="210"/>
      <c r="M894" s="257"/>
    </row>
    <row r="895" spans="1:13" ht="33" customHeight="1">
      <c r="A895" s="266" t="s">
        <v>398</v>
      </c>
      <c r="B895" s="291" t="s">
        <v>705</v>
      </c>
      <c r="C895" s="291" t="s">
        <v>691</v>
      </c>
      <c r="D895" s="210">
        <v>2013</v>
      </c>
      <c r="E895" s="210"/>
      <c r="F895" s="210"/>
      <c r="G895" s="210"/>
      <c r="H895" s="210"/>
      <c r="I895" s="210"/>
      <c r="J895" s="210"/>
      <c r="K895" s="210"/>
      <c r="L895" s="210"/>
      <c r="M895" s="265" t="s">
        <v>697</v>
      </c>
    </row>
    <row r="896" spans="1:13" ht="40.5" customHeight="1">
      <c r="A896" s="267"/>
      <c r="B896" s="264"/>
      <c r="C896" s="264"/>
      <c r="D896" s="210">
        <v>2014</v>
      </c>
      <c r="E896" s="210">
        <v>400</v>
      </c>
      <c r="F896" s="210">
        <v>0</v>
      </c>
      <c r="G896" s="210">
        <v>320</v>
      </c>
      <c r="H896" s="210">
        <v>0</v>
      </c>
      <c r="I896" s="210">
        <v>80</v>
      </c>
      <c r="J896" s="210">
        <v>0</v>
      </c>
      <c r="K896" s="210"/>
      <c r="L896" s="210"/>
      <c r="M896" s="257"/>
    </row>
    <row r="897" spans="1:13" ht="33" customHeight="1">
      <c r="A897" s="266" t="s">
        <v>401</v>
      </c>
      <c r="B897" s="291" t="s">
        <v>704</v>
      </c>
      <c r="C897" s="291" t="s">
        <v>688</v>
      </c>
      <c r="D897" s="210">
        <v>2013</v>
      </c>
      <c r="E897" s="210">
        <v>464</v>
      </c>
      <c r="F897" s="210">
        <v>41.4</v>
      </c>
      <c r="G897" s="210">
        <v>410</v>
      </c>
      <c r="H897" s="210">
        <v>0</v>
      </c>
      <c r="I897" s="210">
        <v>54</v>
      </c>
      <c r="J897" s="210">
        <v>41.4</v>
      </c>
      <c r="K897" s="210"/>
      <c r="L897" s="210"/>
      <c r="M897" s="265" t="s">
        <v>697</v>
      </c>
    </row>
    <row r="898" spans="1:13" ht="43.5" customHeight="1">
      <c r="A898" s="267"/>
      <c r="B898" s="264"/>
      <c r="C898" s="264"/>
      <c r="D898" s="210">
        <v>2014</v>
      </c>
      <c r="E898" s="210"/>
      <c r="F898" s="210">
        <v>303.9</v>
      </c>
      <c r="G898" s="210"/>
      <c r="H898" s="210">
        <v>303.9</v>
      </c>
      <c r="I898" s="210"/>
      <c r="J898" s="210">
        <v>0</v>
      </c>
      <c r="K898" s="210"/>
      <c r="L898" s="210"/>
      <c r="M898" s="257"/>
    </row>
    <row r="899" spans="1:13" ht="33" customHeight="1">
      <c r="A899" s="266" t="s">
        <v>404</v>
      </c>
      <c r="B899" s="291" t="s">
        <v>703</v>
      </c>
      <c r="C899" s="291" t="s">
        <v>685</v>
      </c>
      <c r="D899" s="210">
        <v>2013</v>
      </c>
      <c r="E899" s="210">
        <v>298</v>
      </c>
      <c r="F899" s="210">
        <v>15</v>
      </c>
      <c r="G899" s="210">
        <v>283</v>
      </c>
      <c r="H899" s="210">
        <v>0</v>
      </c>
      <c r="I899" s="210">
        <v>15</v>
      </c>
      <c r="J899" s="210">
        <v>15</v>
      </c>
      <c r="K899" s="210"/>
      <c r="L899" s="210"/>
      <c r="M899" s="265" t="s">
        <v>697</v>
      </c>
    </row>
    <row r="900" spans="1:13" ht="33" customHeight="1">
      <c r="A900" s="267"/>
      <c r="B900" s="264"/>
      <c r="C900" s="264"/>
      <c r="D900" s="210">
        <v>2014</v>
      </c>
      <c r="E900" s="210"/>
      <c r="F900" s="210">
        <v>259.4</v>
      </c>
      <c r="G900" s="210"/>
      <c r="H900" s="210">
        <v>251.4</v>
      </c>
      <c r="I900" s="210"/>
      <c r="J900" s="210">
        <v>8</v>
      </c>
      <c r="K900" s="210"/>
      <c r="L900" s="210"/>
      <c r="M900" s="257"/>
    </row>
    <row r="901" spans="1:13" ht="33" customHeight="1">
      <c r="A901" s="266" t="s">
        <v>702</v>
      </c>
      <c r="B901" s="291" t="s">
        <v>701</v>
      </c>
      <c r="C901" s="291" t="s">
        <v>678</v>
      </c>
      <c r="D901" s="210">
        <v>2013</v>
      </c>
      <c r="E901" s="210"/>
      <c r="F901" s="210"/>
      <c r="G901" s="210"/>
      <c r="H901" s="210"/>
      <c r="I901" s="210"/>
      <c r="J901" s="210"/>
      <c r="K901" s="210"/>
      <c r="L901" s="210"/>
      <c r="M901" s="265" t="s">
        <v>700</v>
      </c>
    </row>
    <row r="902" spans="1:13" ht="50.25" customHeight="1">
      <c r="A902" s="267"/>
      <c r="B902" s="264"/>
      <c r="C902" s="264"/>
      <c r="D902" s="210">
        <v>2014</v>
      </c>
      <c r="E902" s="210">
        <v>450</v>
      </c>
      <c r="F902" s="210">
        <v>460</v>
      </c>
      <c r="G902" s="210">
        <v>360</v>
      </c>
      <c r="H902" s="210">
        <v>437</v>
      </c>
      <c r="I902" s="210">
        <v>90</v>
      </c>
      <c r="J902" s="210">
        <v>23</v>
      </c>
      <c r="K902" s="210"/>
      <c r="L902" s="210"/>
      <c r="M902" s="257"/>
    </row>
    <row r="903" spans="1:13" ht="33" customHeight="1">
      <c r="A903" s="266" t="s">
        <v>699</v>
      </c>
      <c r="B903" s="291" t="s">
        <v>698</v>
      </c>
      <c r="C903" s="291" t="s">
        <v>672</v>
      </c>
      <c r="D903" s="210">
        <v>2013</v>
      </c>
      <c r="E903" s="210"/>
      <c r="F903" s="210"/>
      <c r="G903" s="210"/>
      <c r="H903" s="210"/>
      <c r="I903" s="210"/>
      <c r="J903" s="210"/>
      <c r="K903" s="210"/>
      <c r="L903" s="210"/>
      <c r="M903" s="265" t="s">
        <v>697</v>
      </c>
    </row>
    <row r="904" spans="1:13" ht="33" customHeight="1">
      <c r="A904" s="267"/>
      <c r="B904" s="264"/>
      <c r="C904" s="264"/>
      <c r="D904" s="210">
        <v>2014</v>
      </c>
      <c r="E904" s="210">
        <v>420</v>
      </c>
      <c r="F904" s="210">
        <v>197.6</v>
      </c>
      <c r="G904" s="210">
        <v>336</v>
      </c>
      <c r="H904" s="210">
        <v>187.7</v>
      </c>
      <c r="I904" s="210">
        <v>84</v>
      </c>
      <c r="J904" s="210">
        <v>9.9</v>
      </c>
      <c r="K904" s="210"/>
      <c r="L904" s="210"/>
      <c r="M904" s="257"/>
    </row>
    <row r="905" spans="1:13" ht="33" customHeight="1">
      <c r="A905" s="266" t="s">
        <v>696</v>
      </c>
      <c r="B905" s="291" t="s">
        <v>695</v>
      </c>
      <c r="C905" s="291" t="s">
        <v>694</v>
      </c>
      <c r="D905" s="210">
        <v>2013</v>
      </c>
      <c r="E905" s="210">
        <v>287</v>
      </c>
      <c r="F905" s="210">
        <v>0</v>
      </c>
      <c r="G905" s="210">
        <v>272</v>
      </c>
      <c r="H905" s="210">
        <v>0</v>
      </c>
      <c r="I905" s="210">
        <v>15</v>
      </c>
      <c r="J905" s="210">
        <v>0</v>
      </c>
      <c r="K905" s="210"/>
      <c r="L905" s="210"/>
      <c r="M905" s="256" t="s">
        <v>662</v>
      </c>
    </row>
    <row r="906" spans="1:13" ht="52.5" customHeight="1">
      <c r="A906" s="267"/>
      <c r="B906" s="264"/>
      <c r="C906" s="264"/>
      <c r="D906" s="210">
        <v>2014</v>
      </c>
      <c r="E906" s="210"/>
      <c r="F906" s="210"/>
      <c r="G906" s="210"/>
      <c r="H906" s="210"/>
      <c r="I906" s="210"/>
      <c r="J906" s="210"/>
      <c r="K906" s="210"/>
      <c r="L906" s="210"/>
      <c r="M906" s="257"/>
    </row>
    <row r="907" spans="1:13" ht="33" customHeight="1">
      <c r="A907" s="266" t="s">
        <v>693</v>
      </c>
      <c r="B907" s="291" t="s">
        <v>692</v>
      </c>
      <c r="C907" s="291" t="s">
        <v>691</v>
      </c>
      <c r="D907" s="210">
        <v>2013</v>
      </c>
      <c r="E907" s="210">
        <v>287</v>
      </c>
      <c r="F907" s="210">
        <v>0</v>
      </c>
      <c r="G907" s="210">
        <v>272</v>
      </c>
      <c r="H907" s="210">
        <v>0</v>
      </c>
      <c r="I907" s="210">
        <v>15</v>
      </c>
      <c r="J907" s="210">
        <v>0</v>
      </c>
      <c r="K907" s="210"/>
      <c r="L907" s="210"/>
      <c r="M907" s="256" t="s">
        <v>662</v>
      </c>
    </row>
    <row r="908" spans="1:13" ht="54" customHeight="1">
      <c r="A908" s="267"/>
      <c r="B908" s="264"/>
      <c r="C908" s="264"/>
      <c r="D908" s="210">
        <v>2014</v>
      </c>
      <c r="E908" s="210"/>
      <c r="F908" s="210"/>
      <c r="G908" s="210"/>
      <c r="H908" s="210"/>
      <c r="I908" s="210"/>
      <c r="J908" s="210"/>
      <c r="K908" s="210"/>
      <c r="L908" s="210"/>
      <c r="M908" s="257"/>
    </row>
    <row r="909" spans="1:13" ht="33" customHeight="1">
      <c r="A909" s="266" t="s">
        <v>690</v>
      </c>
      <c r="B909" s="291" t="s">
        <v>689</v>
      </c>
      <c r="C909" s="291" t="s">
        <v>688</v>
      </c>
      <c r="D909" s="210">
        <v>2013</v>
      </c>
      <c r="E909" s="210">
        <v>287</v>
      </c>
      <c r="F909" s="210">
        <v>0</v>
      </c>
      <c r="G909" s="210">
        <v>272</v>
      </c>
      <c r="H909" s="210">
        <v>0</v>
      </c>
      <c r="I909" s="210">
        <v>15</v>
      </c>
      <c r="J909" s="210">
        <v>0</v>
      </c>
      <c r="K909" s="210"/>
      <c r="L909" s="210"/>
      <c r="M909" s="256" t="s">
        <v>662</v>
      </c>
    </row>
    <row r="910" spans="1:13" ht="71.25" customHeight="1">
      <c r="A910" s="267"/>
      <c r="B910" s="264"/>
      <c r="C910" s="264"/>
      <c r="D910" s="210">
        <v>2014</v>
      </c>
      <c r="E910" s="210"/>
      <c r="F910" s="210"/>
      <c r="G910" s="210"/>
      <c r="H910" s="210"/>
      <c r="I910" s="210"/>
      <c r="J910" s="210"/>
      <c r="K910" s="210"/>
      <c r="L910" s="210"/>
      <c r="M910" s="257"/>
    </row>
    <row r="911" spans="1:13" ht="33" customHeight="1">
      <c r="A911" s="266" t="s">
        <v>687</v>
      </c>
      <c r="B911" s="291" t="s">
        <v>686</v>
      </c>
      <c r="C911" s="291" t="s">
        <v>685</v>
      </c>
      <c r="D911" s="210">
        <v>2013</v>
      </c>
      <c r="E911" s="210">
        <v>287</v>
      </c>
      <c r="F911" s="210">
        <v>0</v>
      </c>
      <c r="G911" s="210">
        <v>272</v>
      </c>
      <c r="H911" s="210">
        <v>0</v>
      </c>
      <c r="I911" s="210">
        <v>15</v>
      </c>
      <c r="J911" s="210">
        <v>0</v>
      </c>
      <c r="K911" s="210"/>
      <c r="L911" s="210"/>
      <c r="M911" s="256" t="s">
        <v>662</v>
      </c>
    </row>
    <row r="912" spans="1:13" ht="42" customHeight="1">
      <c r="A912" s="267"/>
      <c r="B912" s="264"/>
      <c r="C912" s="264"/>
      <c r="D912" s="210">
        <v>2014</v>
      </c>
      <c r="E912" s="210"/>
      <c r="F912" s="210"/>
      <c r="G912" s="210"/>
      <c r="H912" s="210"/>
      <c r="I912" s="210"/>
      <c r="J912" s="210"/>
      <c r="K912" s="210"/>
      <c r="L912" s="210"/>
      <c r="M912" s="257"/>
    </row>
    <row r="913" spans="1:13" ht="33" customHeight="1">
      <c r="A913" s="266" t="s">
        <v>684</v>
      </c>
      <c r="B913" s="291" t="s">
        <v>683</v>
      </c>
      <c r="C913" s="291" t="s">
        <v>682</v>
      </c>
      <c r="D913" s="210">
        <v>2013</v>
      </c>
      <c r="E913" s="210">
        <v>287</v>
      </c>
      <c r="F913" s="210">
        <v>0</v>
      </c>
      <c r="G913" s="210">
        <v>272</v>
      </c>
      <c r="H913" s="210">
        <v>0</v>
      </c>
      <c r="I913" s="210">
        <v>15</v>
      </c>
      <c r="J913" s="210">
        <v>0</v>
      </c>
      <c r="K913" s="210"/>
      <c r="L913" s="210"/>
      <c r="M913" s="256" t="s">
        <v>662</v>
      </c>
    </row>
    <row r="914" spans="1:13" ht="42" customHeight="1">
      <c r="A914" s="267"/>
      <c r="B914" s="264"/>
      <c r="C914" s="264"/>
      <c r="D914" s="210">
        <v>2014</v>
      </c>
      <c r="E914" s="210"/>
      <c r="F914" s="210"/>
      <c r="G914" s="210"/>
      <c r="H914" s="210"/>
      <c r="I914" s="210"/>
      <c r="J914" s="210"/>
      <c r="K914" s="210"/>
      <c r="L914" s="210"/>
      <c r="M914" s="257"/>
    </row>
    <row r="915" spans="1:13" ht="33" customHeight="1">
      <c r="A915" s="266" t="s">
        <v>681</v>
      </c>
      <c r="B915" s="291" t="s">
        <v>651</v>
      </c>
      <c r="C915" s="291" t="s">
        <v>537</v>
      </c>
      <c r="D915" s="210">
        <v>2013</v>
      </c>
      <c r="E915" s="210">
        <v>3638</v>
      </c>
      <c r="F915" s="210">
        <v>0</v>
      </c>
      <c r="G915" s="210">
        <v>3456</v>
      </c>
      <c r="H915" s="210">
        <v>0</v>
      </c>
      <c r="I915" s="210">
        <v>182</v>
      </c>
      <c r="J915" s="210">
        <v>0</v>
      </c>
      <c r="K915" s="210"/>
      <c r="L915" s="210"/>
      <c r="M915" s="256" t="s">
        <v>662</v>
      </c>
    </row>
    <row r="916" spans="1:13" ht="71.25" customHeight="1">
      <c r="A916" s="267"/>
      <c r="B916" s="264"/>
      <c r="C916" s="264"/>
      <c r="D916" s="210">
        <v>2014</v>
      </c>
      <c r="E916" s="210"/>
      <c r="F916" s="210"/>
      <c r="G916" s="210"/>
      <c r="H916" s="210"/>
      <c r="I916" s="210"/>
      <c r="J916" s="210"/>
      <c r="K916" s="210"/>
      <c r="L916" s="210"/>
      <c r="M916" s="257"/>
    </row>
    <row r="917" spans="1:13" ht="33" customHeight="1">
      <c r="A917" s="266" t="s">
        <v>680</v>
      </c>
      <c r="B917" s="291" t="s">
        <v>679</v>
      </c>
      <c r="C917" s="291" t="s">
        <v>678</v>
      </c>
      <c r="D917" s="210">
        <v>2013</v>
      </c>
      <c r="E917" s="210">
        <v>287</v>
      </c>
      <c r="F917" s="210">
        <v>0</v>
      </c>
      <c r="G917" s="210">
        <v>272</v>
      </c>
      <c r="H917" s="210">
        <v>0</v>
      </c>
      <c r="I917" s="210">
        <v>15</v>
      </c>
      <c r="J917" s="210">
        <v>0</v>
      </c>
      <c r="K917" s="210"/>
      <c r="L917" s="210"/>
      <c r="M917" s="256" t="s">
        <v>662</v>
      </c>
    </row>
    <row r="918" spans="1:13" ht="41.25" customHeight="1">
      <c r="A918" s="267"/>
      <c r="B918" s="264"/>
      <c r="C918" s="264"/>
      <c r="D918" s="210">
        <v>2014</v>
      </c>
      <c r="E918" s="210"/>
      <c r="F918" s="210"/>
      <c r="G918" s="210"/>
      <c r="H918" s="210"/>
      <c r="I918" s="210"/>
      <c r="J918" s="210"/>
      <c r="K918" s="210"/>
      <c r="L918" s="210"/>
      <c r="M918" s="257"/>
    </row>
    <row r="919" spans="1:13" ht="33" customHeight="1">
      <c r="A919" s="266" t="s">
        <v>677</v>
      </c>
      <c r="B919" s="291" t="s">
        <v>676</v>
      </c>
      <c r="C919" s="291" t="s">
        <v>675</v>
      </c>
      <c r="D919" s="210">
        <v>2013</v>
      </c>
      <c r="E919" s="210">
        <v>287</v>
      </c>
      <c r="F919" s="210">
        <v>0</v>
      </c>
      <c r="G919" s="210">
        <v>272</v>
      </c>
      <c r="H919" s="210">
        <v>0</v>
      </c>
      <c r="I919" s="210">
        <v>15</v>
      </c>
      <c r="J919" s="210">
        <v>0</v>
      </c>
      <c r="K919" s="210"/>
      <c r="L919" s="210"/>
      <c r="M919" s="256" t="s">
        <v>662</v>
      </c>
    </row>
    <row r="920" spans="1:13" ht="46.5" customHeight="1">
      <c r="A920" s="267"/>
      <c r="B920" s="264"/>
      <c r="C920" s="264"/>
      <c r="D920" s="210">
        <v>2014</v>
      </c>
      <c r="E920" s="210"/>
      <c r="F920" s="210"/>
      <c r="G920" s="210"/>
      <c r="H920" s="210"/>
      <c r="I920" s="210"/>
      <c r="J920" s="210"/>
      <c r="K920" s="210"/>
      <c r="L920" s="210"/>
      <c r="M920" s="257"/>
    </row>
    <row r="921" spans="1:13" ht="33" customHeight="1">
      <c r="A921" s="266" t="s">
        <v>674</v>
      </c>
      <c r="B921" s="291" t="s">
        <v>673</v>
      </c>
      <c r="C921" s="291" t="s">
        <v>672</v>
      </c>
      <c r="D921" s="210">
        <v>2013</v>
      </c>
      <c r="E921" s="210">
        <v>293</v>
      </c>
      <c r="F921" s="210">
        <v>0</v>
      </c>
      <c r="G921" s="210">
        <v>278</v>
      </c>
      <c r="H921" s="210">
        <v>0</v>
      </c>
      <c r="I921" s="210">
        <v>15</v>
      </c>
      <c r="J921" s="210">
        <v>0</v>
      </c>
      <c r="K921" s="210"/>
      <c r="L921" s="210"/>
      <c r="M921" s="256" t="s">
        <v>662</v>
      </c>
    </row>
    <row r="922" spans="1:13" ht="43.5" customHeight="1">
      <c r="A922" s="267"/>
      <c r="B922" s="264"/>
      <c r="C922" s="264"/>
      <c r="D922" s="210">
        <v>2014</v>
      </c>
      <c r="E922" s="210"/>
      <c r="F922" s="210"/>
      <c r="G922" s="210"/>
      <c r="H922" s="210"/>
      <c r="I922" s="210"/>
      <c r="J922" s="210"/>
      <c r="K922" s="210"/>
      <c r="L922" s="210"/>
      <c r="M922" s="257"/>
    </row>
    <row r="923" spans="1:13" ht="33" customHeight="1">
      <c r="A923" s="266" t="s">
        <v>671</v>
      </c>
      <c r="B923" s="291" t="s">
        <v>670</v>
      </c>
      <c r="C923" s="291" t="s">
        <v>669</v>
      </c>
      <c r="D923" s="210">
        <v>2013</v>
      </c>
      <c r="E923" s="210">
        <v>287</v>
      </c>
      <c r="F923" s="210">
        <v>0</v>
      </c>
      <c r="G923" s="210">
        <v>272</v>
      </c>
      <c r="H923" s="210">
        <v>0</v>
      </c>
      <c r="I923" s="210">
        <v>15</v>
      </c>
      <c r="J923" s="210">
        <v>0</v>
      </c>
      <c r="K923" s="210"/>
      <c r="L923" s="210"/>
      <c r="M923" s="256" t="s">
        <v>662</v>
      </c>
    </row>
    <row r="924" spans="1:13" ht="69" customHeight="1">
      <c r="A924" s="267"/>
      <c r="B924" s="264"/>
      <c r="C924" s="264"/>
      <c r="D924" s="210">
        <v>2014</v>
      </c>
      <c r="E924" s="210"/>
      <c r="F924" s="210"/>
      <c r="G924" s="210"/>
      <c r="H924" s="210"/>
      <c r="I924" s="210"/>
      <c r="J924" s="210"/>
      <c r="K924" s="210"/>
      <c r="L924" s="210"/>
      <c r="M924" s="257"/>
    </row>
    <row r="925" spans="1:13" ht="33" customHeight="1">
      <c r="A925" s="266" t="s">
        <v>668</v>
      </c>
      <c r="B925" s="291" t="s">
        <v>667</v>
      </c>
      <c r="C925" s="291" t="s">
        <v>666</v>
      </c>
      <c r="D925" s="210">
        <v>2013</v>
      </c>
      <c r="E925" s="210">
        <v>287</v>
      </c>
      <c r="F925" s="210">
        <v>0</v>
      </c>
      <c r="G925" s="210">
        <v>272</v>
      </c>
      <c r="H925" s="210">
        <v>0</v>
      </c>
      <c r="I925" s="210">
        <v>15</v>
      </c>
      <c r="J925" s="210">
        <v>0</v>
      </c>
      <c r="K925" s="210"/>
      <c r="L925" s="210"/>
      <c r="M925" s="256" t="s">
        <v>662</v>
      </c>
    </row>
    <row r="926" spans="1:13" ht="45.75" customHeight="1">
      <c r="A926" s="267"/>
      <c r="B926" s="264"/>
      <c r="C926" s="264"/>
      <c r="D926" s="210">
        <v>2014</v>
      </c>
      <c r="E926" s="210"/>
      <c r="F926" s="210"/>
      <c r="G926" s="210"/>
      <c r="H926" s="210"/>
      <c r="I926" s="210"/>
      <c r="J926" s="210"/>
      <c r="K926" s="210"/>
      <c r="L926" s="210"/>
      <c r="M926" s="257"/>
    </row>
    <row r="927" spans="1:13" ht="33" customHeight="1">
      <c r="A927" s="266" t="s">
        <v>665</v>
      </c>
      <c r="B927" s="291" t="s">
        <v>664</v>
      </c>
      <c r="C927" s="291" t="s">
        <v>663</v>
      </c>
      <c r="D927" s="210">
        <v>2013</v>
      </c>
      <c r="E927" s="210">
        <v>287</v>
      </c>
      <c r="F927" s="210">
        <v>0</v>
      </c>
      <c r="G927" s="210">
        <v>272</v>
      </c>
      <c r="H927" s="210">
        <v>0</v>
      </c>
      <c r="I927" s="210">
        <v>15</v>
      </c>
      <c r="J927" s="210">
        <v>0</v>
      </c>
      <c r="K927" s="210"/>
      <c r="L927" s="210"/>
      <c r="M927" s="256" t="s">
        <v>662</v>
      </c>
    </row>
    <row r="928" spans="1:13" ht="42.75" customHeight="1">
      <c r="A928" s="267"/>
      <c r="B928" s="264"/>
      <c r="C928" s="264"/>
      <c r="D928" s="210">
        <v>2014</v>
      </c>
      <c r="E928" s="210"/>
      <c r="F928" s="210"/>
      <c r="G928" s="210"/>
      <c r="H928" s="210"/>
      <c r="I928" s="210"/>
      <c r="J928" s="210"/>
      <c r="K928" s="210"/>
      <c r="L928" s="210"/>
      <c r="M928" s="257"/>
    </row>
    <row r="929" spans="1:13" ht="33" customHeight="1">
      <c r="A929" s="277" t="s">
        <v>369</v>
      </c>
      <c r="B929" s="278"/>
      <c r="C929" s="278"/>
      <c r="D929" s="278"/>
      <c r="E929" s="278"/>
      <c r="F929" s="278"/>
      <c r="G929" s="278"/>
      <c r="H929" s="278"/>
      <c r="I929" s="278"/>
      <c r="J929" s="278"/>
      <c r="K929" s="278"/>
      <c r="L929" s="278"/>
      <c r="M929" s="279"/>
    </row>
    <row r="930" spans="1:13" ht="33" customHeight="1">
      <c r="A930" s="362"/>
      <c r="B930" s="373" t="s">
        <v>1</v>
      </c>
      <c r="C930" s="258" t="s">
        <v>537</v>
      </c>
      <c r="D930" s="144" t="s">
        <v>556</v>
      </c>
      <c r="E930" s="145">
        <f>G930+I930+K930</f>
        <v>76350</v>
      </c>
      <c r="F930" s="145">
        <f>H930+J930+L930</f>
        <v>944.1</v>
      </c>
      <c r="G930" s="145">
        <f>SUM(G931:G932)</f>
        <v>61040</v>
      </c>
      <c r="H930" s="145">
        <f>SUM(H931:H932)</f>
        <v>0</v>
      </c>
      <c r="I930" s="145">
        <f>SUM(I931:I932)</f>
        <v>15310</v>
      </c>
      <c r="J930" s="145">
        <f>SUM(J931:J932)</f>
        <v>944.1</v>
      </c>
      <c r="K930" s="212"/>
      <c r="L930" s="212"/>
      <c r="M930" s="260"/>
    </row>
    <row r="931" spans="1:13" ht="33" customHeight="1">
      <c r="A931" s="372"/>
      <c r="B931" s="378"/>
      <c r="C931" s="259"/>
      <c r="D931" s="144" t="s">
        <v>555</v>
      </c>
      <c r="E931" s="145">
        <f aca="true" t="shared" si="232" ref="E931:E932">G931+I931+K931</f>
        <v>2600</v>
      </c>
      <c r="F931" s="145">
        <f aca="true" t="shared" si="233" ref="F931:F932">H931+J931+L931</f>
        <v>0</v>
      </c>
      <c r="G931" s="171">
        <f>G934+G937+G940+G943+G946</f>
        <v>2080</v>
      </c>
      <c r="H931" s="171">
        <f aca="true" t="shared" si="234" ref="H931:K931">H934+H937+H940+H943+H946</f>
        <v>0</v>
      </c>
      <c r="I931" s="171">
        <f t="shared" si="234"/>
        <v>520</v>
      </c>
      <c r="J931" s="171">
        <f t="shared" si="234"/>
        <v>0</v>
      </c>
      <c r="K931" s="171">
        <f t="shared" si="234"/>
        <v>0</v>
      </c>
      <c r="L931" s="171">
        <f>L934+L937+L940+L942</f>
        <v>0</v>
      </c>
      <c r="M931" s="261"/>
    </row>
    <row r="932" spans="1:13" ht="33" customHeight="1">
      <c r="A932" s="372"/>
      <c r="B932" s="379"/>
      <c r="C932" s="259"/>
      <c r="D932" s="144" t="s">
        <v>554</v>
      </c>
      <c r="E932" s="145">
        <f t="shared" si="232"/>
        <v>73750</v>
      </c>
      <c r="F932" s="145">
        <f t="shared" si="233"/>
        <v>944.1</v>
      </c>
      <c r="G932" s="171">
        <f>G935+G938+G941+G944+G947</f>
        <v>58960</v>
      </c>
      <c r="H932" s="171">
        <f aca="true" t="shared" si="235" ref="H932:L932">H935+H938+H941+H944+H947</f>
        <v>0</v>
      </c>
      <c r="I932" s="171">
        <f t="shared" si="235"/>
        <v>14790</v>
      </c>
      <c r="J932" s="171">
        <f t="shared" si="235"/>
        <v>944.1</v>
      </c>
      <c r="K932" s="171">
        <f t="shared" si="235"/>
        <v>0</v>
      </c>
      <c r="L932" s="171">
        <f t="shared" si="235"/>
        <v>0</v>
      </c>
      <c r="M932" s="262"/>
    </row>
    <row r="933" spans="1:13" ht="33" customHeight="1">
      <c r="A933" s="285" t="s">
        <v>421</v>
      </c>
      <c r="B933" s="287" t="s">
        <v>656</v>
      </c>
      <c r="C933" s="289" t="s">
        <v>537</v>
      </c>
      <c r="D933" s="192" t="s">
        <v>420</v>
      </c>
      <c r="E933" s="153">
        <f aca="true" t="shared" si="236" ref="E933:E944">G933+I933+K933</f>
        <v>72000</v>
      </c>
      <c r="F933" s="153">
        <f aca="true" t="shared" si="237" ref="F933:F944">H933+J933+L933</f>
        <v>0</v>
      </c>
      <c r="G933" s="153">
        <f>SUM(G934:G935)</f>
        <v>57600</v>
      </c>
      <c r="H933" s="153">
        <f>SUM(H934:H935)</f>
        <v>0</v>
      </c>
      <c r="I933" s="153">
        <f>SUM(I934:I935)</f>
        <v>14400</v>
      </c>
      <c r="J933" s="153">
        <f>SUM(J934:J935)</f>
        <v>0</v>
      </c>
      <c r="K933" s="177"/>
      <c r="L933" s="177"/>
      <c r="M933" s="290"/>
    </row>
    <row r="934" spans="1:13" ht="33" customHeight="1">
      <c r="A934" s="286"/>
      <c r="B934" s="288"/>
      <c r="C934" s="271"/>
      <c r="D934" s="92">
        <v>2013</v>
      </c>
      <c r="E934" s="153">
        <f t="shared" si="236"/>
        <v>0</v>
      </c>
      <c r="F934" s="153">
        <f t="shared" si="237"/>
        <v>0</v>
      </c>
      <c r="G934" s="176"/>
      <c r="H934" s="176"/>
      <c r="I934" s="176"/>
      <c r="J934" s="176"/>
      <c r="K934" s="176"/>
      <c r="L934" s="176"/>
      <c r="M934" s="284"/>
    </row>
    <row r="935" spans="1:13" ht="33" customHeight="1">
      <c r="A935" s="286"/>
      <c r="B935" s="288"/>
      <c r="C935" s="271"/>
      <c r="D935" s="92">
        <v>2014</v>
      </c>
      <c r="E935" s="153">
        <f t="shared" si="236"/>
        <v>72000</v>
      </c>
      <c r="F935" s="153">
        <f t="shared" si="237"/>
        <v>0</v>
      </c>
      <c r="G935" s="153">
        <v>57600</v>
      </c>
      <c r="H935" s="153"/>
      <c r="I935" s="153">
        <v>14400</v>
      </c>
      <c r="J935" s="153"/>
      <c r="K935" s="176"/>
      <c r="L935" s="176"/>
      <c r="M935" s="284"/>
    </row>
    <row r="936" spans="1:13" ht="33" customHeight="1">
      <c r="A936" s="371" t="s">
        <v>429</v>
      </c>
      <c r="B936" s="287" t="s">
        <v>655</v>
      </c>
      <c r="C936" s="271" t="s">
        <v>537</v>
      </c>
      <c r="D936" s="92" t="s">
        <v>420</v>
      </c>
      <c r="E936" s="153">
        <f t="shared" si="236"/>
        <v>1750</v>
      </c>
      <c r="F936" s="153">
        <f t="shared" si="237"/>
        <v>944.1</v>
      </c>
      <c r="G936" s="153">
        <f>SUM(G937:G938)</f>
        <v>1400</v>
      </c>
      <c r="H936" s="153">
        <f>SUM(H937:H938)</f>
        <v>0</v>
      </c>
      <c r="I936" s="153">
        <f>SUM(I937:I938)</f>
        <v>350</v>
      </c>
      <c r="J936" s="153">
        <f>SUM(J937:J938)</f>
        <v>944.1</v>
      </c>
      <c r="K936" s="177"/>
      <c r="L936" s="177"/>
      <c r="M936" s="522"/>
    </row>
    <row r="937" spans="1:13" ht="33" customHeight="1">
      <c r="A937" s="371"/>
      <c r="B937" s="288"/>
      <c r="C937" s="271"/>
      <c r="D937" s="92">
        <v>2013</v>
      </c>
      <c r="E937" s="153">
        <f t="shared" si="236"/>
        <v>1750</v>
      </c>
      <c r="F937" s="153">
        <f t="shared" si="237"/>
        <v>0</v>
      </c>
      <c r="G937" s="153">
        <v>1400</v>
      </c>
      <c r="H937" s="153"/>
      <c r="I937" s="153">
        <v>350</v>
      </c>
      <c r="J937" s="153"/>
      <c r="K937" s="176"/>
      <c r="L937" s="176"/>
      <c r="M937" s="284"/>
    </row>
    <row r="938" spans="1:13" ht="33" customHeight="1">
      <c r="A938" s="371"/>
      <c r="B938" s="288"/>
      <c r="C938" s="271"/>
      <c r="D938" s="92">
        <v>2014</v>
      </c>
      <c r="E938" s="153">
        <f t="shared" si="236"/>
        <v>0</v>
      </c>
      <c r="F938" s="153">
        <f t="shared" si="237"/>
        <v>944.1</v>
      </c>
      <c r="G938" s="176"/>
      <c r="H938" s="176"/>
      <c r="I938" s="176"/>
      <c r="J938" s="176">
        <v>944.1</v>
      </c>
      <c r="K938" s="176"/>
      <c r="L938" s="176"/>
      <c r="M938" s="284"/>
    </row>
    <row r="939" spans="1:13" ht="33" customHeight="1">
      <c r="A939" s="371" t="s">
        <v>438</v>
      </c>
      <c r="B939" s="287" t="s">
        <v>654</v>
      </c>
      <c r="C939" s="271" t="s">
        <v>537</v>
      </c>
      <c r="D939" s="92" t="s">
        <v>420</v>
      </c>
      <c r="E939" s="153">
        <f t="shared" si="236"/>
        <v>1700</v>
      </c>
      <c r="F939" s="153">
        <f t="shared" si="237"/>
        <v>0</v>
      </c>
      <c r="G939" s="153">
        <f>SUM(G940:G941)</f>
        <v>1360</v>
      </c>
      <c r="H939" s="153">
        <f>SUM(H940:H941)</f>
        <v>0</v>
      </c>
      <c r="I939" s="153">
        <f>SUM(I940:I941)</f>
        <v>340</v>
      </c>
      <c r="J939" s="153">
        <f>SUM(J940:J941)</f>
        <v>0</v>
      </c>
      <c r="K939" s="177"/>
      <c r="L939" s="177"/>
      <c r="M939" s="284"/>
    </row>
    <row r="940" spans="1:13" ht="33" customHeight="1">
      <c r="A940" s="371"/>
      <c r="B940" s="288"/>
      <c r="C940" s="271"/>
      <c r="D940" s="92">
        <v>2013</v>
      </c>
      <c r="E940" s="153">
        <f t="shared" si="236"/>
        <v>0</v>
      </c>
      <c r="F940" s="153">
        <f t="shared" si="237"/>
        <v>0</v>
      </c>
      <c r="G940" s="176"/>
      <c r="H940" s="176"/>
      <c r="I940" s="176"/>
      <c r="J940" s="176"/>
      <c r="K940" s="176"/>
      <c r="L940" s="176"/>
      <c r="M940" s="284"/>
    </row>
    <row r="941" spans="1:13" ht="33" customHeight="1">
      <c r="A941" s="371"/>
      <c r="B941" s="288"/>
      <c r="C941" s="271"/>
      <c r="D941" s="92">
        <v>2014</v>
      </c>
      <c r="E941" s="153">
        <f t="shared" si="236"/>
        <v>1700</v>
      </c>
      <c r="F941" s="153">
        <f t="shared" si="237"/>
        <v>0</v>
      </c>
      <c r="G941" s="153">
        <f>SUM(G942:G943)</f>
        <v>1360</v>
      </c>
      <c r="H941" s="153">
        <f>SUM(H942:H943)</f>
        <v>0</v>
      </c>
      <c r="I941" s="153">
        <f>SUM(I942:I943)</f>
        <v>340</v>
      </c>
      <c r="J941" s="153">
        <f>SUM(J942:J943)</f>
        <v>0</v>
      </c>
      <c r="K941" s="176"/>
      <c r="L941" s="176"/>
      <c r="M941" s="284"/>
    </row>
    <row r="942" spans="1:13" ht="33" customHeight="1">
      <c r="A942" s="371" t="s">
        <v>442</v>
      </c>
      <c r="B942" s="287" t="s">
        <v>653</v>
      </c>
      <c r="C942" s="271" t="s">
        <v>537</v>
      </c>
      <c r="D942" s="92" t="s">
        <v>420</v>
      </c>
      <c r="E942" s="153">
        <f t="shared" si="236"/>
        <v>850</v>
      </c>
      <c r="F942" s="153">
        <f t="shared" si="237"/>
        <v>0</v>
      </c>
      <c r="G942" s="177">
        <f>SUM(G943:G944)</f>
        <v>680</v>
      </c>
      <c r="H942" s="177"/>
      <c r="I942" s="177">
        <f>SUM(I943:I944)</f>
        <v>170</v>
      </c>
      <c r="J942" s="177"/>
      <c r="K942" s="177"/>
      <c r="L942" s="177"/>
      <c r="M942" s="284"/>
    </row>
    <row r="943" spans="1:13" ht="33" customHeight="1">
      <c r="A943" s="371"/>
      <c r="B943" s="288"/>
      <c r="C943" s="271"/>
      <c r="D943" s="92">
        <v>2013</v>
      </c>
      <c r="E943" s="153">
        <f t="shared" si="236"/>
        <v>850</v>
      </c>
      <c r="F943" s="153">
        <f t="shared" si="237"/>
        <v>0</v>
      </c>
      <c r="G943" s="153">
        <v>680</v>
      </c>
      <c r="H943" s="153"/>
      <c r="I943" s="153">
        <v>170</v>
      </c>
      <c r="J943" s="153"/>
      <c r="K943" s="176"/>
      <c r="L943" s="176"/>
      <c r="M943" s="284"/>
    </row>
    <row r="944" spans="1:13" ht="33" customHeight="1">
      <c r="A944" s="371"/>
      <c r="B944" s="288"/>
      <c r="C944" s="271"/>
      <c r="D944" s="92">
        <v>2014</v>
      </c>
      <c r="E944" s="153">
        <f t="shared" si="236"/>
        <v>0</v>
      </c>
      <c r="F944" s="153">
        <f t="shared" si="237"/>
        <v>0</v>
      </c>
      <c r="G944" s="176"/>
      <c r="H944" s="176"/>
      <c r="I944" s="176"/>
      <c r="J944" s="176"/>
      <c r="K944" s="176"/>
      <c r="L944" s="176"/>
      <c r="M944" s="284"/>
    </row>
    <row r="945" spans="1:13" ht="33" customHeight="1">
      <c r="A945" s="307" t="s">
        <v>735</v>
      </c>
      <c r="B945" s="409" t="s">
        <v>1051</v>
      </c>
      <c r="C945" s="293" t="s">
        <v>678</v>
      </c>
      <c r="D945" s="181" t="s">
        <v>19</v>
      </c>
      <c r="E945" s="213">
        <f aca="true" t="shared" si="238" ref="E945:F947">SUM(G945+I945+K945)</f>
        <v>50</v>
      </c>
      <c r="F945" s="213">
        <f t="shared" si="238"/>
        <v>0</v>
      </c>
      <c r="G945" s="213">
        <f aca="true" t="shared" si="239" ref="G945:L945">SUM(G946:G947)</f>
        <v>0</v>
      </c>
      <c r="H945" s="213">
        <f t="shared" si="239"/>
        <v>0</v>
      </c>
      <c r="I945" s="213">
        <f t="shared" si="239"/>
        <v>50</v>
      </c>
      <c r="J945" s="213">
        <f t="shared" si="239"/>
        <v>0</v>
      </c>
      <c r="K945" s="213">
        <f t="shared" si="239"/>
        <v>0</v>
      </c>
      <c r="L945" s="213">
        <f t="shared" si="239"/>
        <v>0</v>
      </c>
      <c r="M945" s="308"/>
    </row>
    <row r="946" spans="1:13" ht="33" customHeight="1">
      <c r="A946" s="317"/>
      <c r="B946" s="409"/>
      <c r="C946" s="293"/>
      <c r="D946" s="182" t="s">
        <v>15</v>
      </c>
      <c r="E946" s="213">
        <f t="shared" si="238"/>
        <v>0</v>
      </c>
      <c r="F946" s="213">
        <f t="shared" si="238"/>
        <v>0</v>
      </c>
      <c r="G946" s="213"/>
      <c r="H946" s="213"/>
      <c r="I946" s="204">
        <v>0</v>
      </c>
      <c r="J946" s="213"/>
      <c r="K946" s="213"/>
      <c r="L946" s="213"/>
      <c r="M946" s="318"/>
    </row>
    <row r="947" spans="1:13" ht="57" customHeight="1">
      <c r="A947" s="317"/>
      <c r="B947" s="409"/>
      <c r="C947" s="293"/>
      <c r="D947" s="182" t="s">
        <v>12</v>
      </c>
      <c r="E947" s="213">
        <f t="shared" si="238"/>
        <v>50</v>
      </c>
      <c r="F947" s="213">
        <f t="shared" si="238"/>
        <v>0</v>
      </c>
      <c r="G947" s="213"/>
      <c r="H947" s="213"/>
      <c r="I947" s="204">
        <v>50</v>
      </c>
      <c r="J947" s="213"/>
      <c r="K947" s="213"/>
      <c r="L947" s="213"/>
      <c r="M947" s="318"/>
    </row>
    <row r="948" spans="1:13" ht="33" customHeight="1">
      <c r="A948" s="478" t="s">
        <v>370</v>
      </c>
      <c r="B948" s="478"/>
      <c r="C948" s="478"/>
      <c r="D948" s="478"/>
      <c r="E948" s="478"/>
      <c r="F948" s="478"/>
      <c r="G948" s="478"/>
      <c r="H948" s="478"/>
      <c r="I948" s="478"/>
      <c r="J948" s="478"/>
      <c r="K948" s="478"/>
      <c r="L948" s="478"/>
      <c r="M948" s="478"/>
    </row>
    <row r="949" spans="1:13" ht="33" customHeight="1">
      <c r="A949" s="146"/>
      <c r="B949" s="146"/>
      <c r="C949" s="146"/>
      <c r="D949" s="144" t="s">
        <v>556</v>
      </c>
      <c r="E949" s="146">
        <f>G949+I949+K949</f>
        <v>628140</v>
      </c>
      <c r="F949" s="146">
        <f>H949+J949+L949</f>
        <v>344817.15</v>
      </c>
      <c r="G949" s="146">
        <f>G950+G951</f>
        <v>980</v>
      </c>
      <c r="H949" s="146">
        <f aca="true" t="shared" si="240" ref="H949:L949">H950+H951</f>
        <v>881.3</v>
      </c>
      <c r="I949" s="146">
        <f t="shared" si="240"/>
        <v>6620</v>
      </c>
      <c r="J949" s="146">
        <f t="shared" si="240"/>
        <v>4395.85</v>
      </c>
      <c r="K949" s="146">
        <f t="shared" si="240"/>
        <v>620540</v>
      </c>
      <c r="L949" s="146">
        <f t="shared" si="240"/>
        <v>339540</v>
      </c>
      <c r="M949" s="146"/>
    </row>
    <row r="950" spans="1:13" ht="33" customHeight="1">
      <c r="A950" s="146"/>
      <c r="B950" s="146"/>
      <c r="C950" s="146"/>
      <c r="D950" s="144" t="s">
        <v>555</v>
      </c>
      <c r="E950" s="146">
        <f aca="true" t="shared" si="241" ref="E950:E951">G950+I950+K950</f>
        <v>321900</v>
      </c>
      <c r="F950" s="146">
        <f aca="true" t="shared" si="242" ref="F950:F951">H950+J950+L950</f>
        <v>178052.35</v>
      </c>
      <c r="G950" s="146">
        <f>SUM(G953+G956+G959+G962+G965+G968+G971+G974+G977+G980+G983+G986+G989+G992+G995+G998+G1001+G1004+G1007+G1010+G1013+G1016)</f>
        <v>700</v>
      </c>
      <c r="H950" s="146">
        <f aca="true" t="shared" si="243" ref="H950:L950">SUM(H953+H956+H959+H962+H965+H968+H971+H974+H977+H980+H983+H986+H989+H992+H995+H998+H1001+H1004+H1007+H1010+H1013+H1016)</f>
        <v>601.3</v>
      </c>
      <c r="I950" s="146">
        <f t="shared" si="243"/>
        <v>3200</v>
      </c>
      <c r="J950" s="146">
        <f t="shared" si="243"/>
        <v>2451.05</v>
      </c>
      <c r="K950" s="146">
        <f t="shared" si="243"/>
        <v>318000</v>
      </c>
      <c r="L950" s="146">
        <f t="shared" si="243"/>
        <v>175000</v>
      </c>
      <c r="M950" s="146"/>
    </row>
    <row r="951" spans="1:13" ht="33" customHeight="1">
      <c r="A951" s="146"/>
      <c r="B951" s="146"/>
      <c r="C951" s="146"/>
      <c r="D951" s="144" t="s">
        <v>554</v>
      </c>
      <c r="E951" s="146">
        <f t="shared" si="241"/>
        <v>306240</v>
      </c>
      <c r="F951" s="146">
        <f t="shared" si="242"/>
        <v>166764.8</v>
      </c>
      <c r="G951" s="146">
        <f>SUM(G954+G957+G960+G963+G966+G969+G972+G975+G978+G981+G984+G987+G990+G993+G996+G999+G1002+G1005+G1008+G1011+G1014+G1017)</f>
        <v>280</v>
      </c>
      <c r="H951" s="146">
        <f aca="true" t="shared" si="244" ref="H951:L951">SUM(H954+H957+H960+H963+H966+H969+H972+H975+H978+H981+H984+H987+H990+H993+H996+H999+H1002+H1005+H1008+H1011+H1014+H1017)</f>
        <v>280</v>
      </c>
      <c r="I951" s="146">
        <f t="shared" si="244"/>
        <v>3420</v>
      </c>
      <c r="J951" s="146">
        <f t="shared" si="244"/>
        <v>1944.8</v>
      </c>
      <c r="K951" s="146">
        <f t="shared" si="244"/>
        <v>302540</v>
      </c>
      <c r="L951" s="146">
        <f t="shared" si="244"/>
        <v>164540</v>
      </c>
      <c r="M951" s="146"/>
    </row>
    <row r="952" spans="1:13" ht="33" customHeight="1">
      <c r="A952" s="324" t="s">
        <v>421</v>
      </c>
      <c r="B952" s="328" t="s">
        <v>872</v>
      </c>
      <c r="C952" s="328" t="s">
        <v>871</v>
      </c>
      <c r="D952" s="214" t="s">
        <v>19</v>
      </c>
      <c r="E952" s="81">
        <v>3500</v>
      </c>
      <c r="F952" s="81">
        <v>1694.2</v>
      </c>
      <c r="G952" s="81">
        <v>980</v>
      </c>
      <c r="H952" s="81">
        <v>881.3</v>
      </c>
      <c r="I952" s="81">
        <v>2520</v>
      </c>
      <c r="J952" s="81">
        <v>812.85</v>
      </c>
      <c r="K952" s="81">
        <v>0</v>
      </c>
      <c r="L952" s="81">
        <v>0</v>
      </c>
      <c r="M952" s="328"/>
    </row>
    <row r="953" spans="1:13" ht="33" customHeight="1">
      <c r="A953" s="324"/>
      <c r="B953" s="328"/>
      <c r="C953" s="328"/>
      <c r="D953" s="215" t="s">
        <v>15</v>
      </c>
      <c r="E953" s="81">
        <v>1900</v>
      </c>
      <c r="F953" s="81">
        <v>869.4</v>
      </c>
      <c r="G953" s="81">
        <v>700</v>
      </c>
      <c r="H953" s="81">
        <v>601.3</v>
      </c>
      <c r="I953" s="81">
        <v>1200</v>
      </c>
      <c r="J953" s="81">
        <v>268.05</v>
      </c>
      <c r="K953" s="81">
        <v>0</v>
      </c>
      <c r="L953" s="81">
        <v>0</v>
      </c>
      <c r="M953" s="328"/>
    </row>
    <row r="954" spans="1:13" ht="33" customHeight="1">
      <c r="A954" s="324"/>
      <c r="B954" s="328"/>
      <c r="C954" s="328"/>
      <c r="D954" s="215" t="s">
        <v>12</v>
      </c>
      <c r="E954" s="81">
        <v>1600</v>
      </c>
      <c r="F954" s="81">
        <v>824.8</v>
      </c>
      <c r="G954" s="81">
        <v>280</v>
      </c>
      <c r="H954" s="81">
        <v>280</v>
      </c>
      <c r="I954" s="81">
        <v>1320</v>
      </c>
      <c r="J954" s="81">
        <v>544.8</v>
      </c>
      <c r="K954" s="81">
        <v>0</v>
      </c>
      <c r="L954" s="81">
        <v>0</v>
      </c>
      <c r="M954" s="328"/>
    </row>
    <row r="955" spans="1:13" ht="33" customHeight="1">
      <c r="A955" s="324" t="s">
        <v>429</v>
      </c>
      <c r="B955" s="328" t="s">
        <v>255</v>
      </c>
      <c r="C955" s="328" t="s">
        <v>871</v>
      </c>
      <c r="D955" s="214" t="s">
        <v>19</v>
      </c>
      <c r="E955" s="81">
        <v>4100</v>
      </c>
      <c r="F955" s="81">
        <v>3583</v>
      </c>
      <c r="G955" s="81">
        <v>0</v>
      </c>
      <c r="H955" s="81">
        <v>0</v>
      </c>
      <c r="I955" s="81">
        <v>4100</v>
      </c>
      <c r="J955" s="81">
        <v>3583</v>
      </c>
      <c r="K955" s="81">
        <v>0</v>
      </c>
      <c r="L955" s="81">
        <v>0</v>
      </c>
      <c r="M955" s="328"/>
    </row>
    <row r="956" spans="1:13" ht="33" customHeight="1">
      <c r="A956" s="324"/>
      <c r="B956" s="328"/>
      <c r="C956" s="328"/>
      <c r="D956" s="215" t="s">
        <v>15</v>
      </c>
      <c r="E956" s="81">
        <v>2000</v>
      </c>
      <c r="F956" s="81">
        <v>2183</v>
      </c>
      <c r="G956" s="81">
        <v>0</v>
      </c>
      <c r="H956" s="81">
        <v>0</v>
      </c>
      <c r="I956" s="81">
        <v>2000</v>
      </c>
      <c r="J956" s="81">
        <v>2183</v>
      </c>
      <c r="K956" s="81">
        <v>0</v>
      </c>
      <c r="L956" s="81">
        <v>0</v>
      </c>
      <c r="M956" s="328"/>
    </row>
    <row r="957" spans="1:13" ht="33" customHeight="1">
      <c r="A957" s="324"/>
      <c r="B957" s="328"/>
      <c r="C957" s="328"/>
      <c r="D957" s="215" t="s">
        <v>12</v>
      </c>
      <c r="E957" s="81">
        <v>2100</v>
      </c>
      <c r="F957" s="81">
        <v>1400</v>
      </c>
      <c r="G957" s="81">
        <v>0</v>
      </c>
      <c r="H957" s="81">
        <v>0</v>
      </c>
      <c r="I957" s="81">
        <v>2100</v>
      </c>
      <c r="J957" s="81">
        <v>1400</v>
      </c>
      <c r="K957" s="81">
        <v>0</v>
      </c>
      <c r="L957" s="81">
        <v>0</v>
      </c>
      <c r="M957" s="328"/>
    </row>
    <row r="958" spans="1:13" ht="33" customHeight="1">
      <c r="A958" s="324" t="s">
        <v>438</v>
      </c>
      <c r="B958" s="328" t="s">
        <v>870</v>
      </c>
      <c r="C958" s="328" t="s">
        <v>837</v>
      </c>
      <c r="D958" s="214" t="s">
        <v>19</v>
      </c>
      <c r="E958" s="81">
        <v>25000</v>
      </c>
      <c r="F958" s="81">
        <v>25000</v>
      </c>
      <c r="G958" s="81">
        <v>0</v>
      </c>
      <c r="H958" s="81">
        <v>0</v>
      </c>
      <c r="I958" s="81">
        <v>0</v>
      </c>
      <c r="J958" s="81">
        <v>0</v>
      </c>
      <c r="K958" s="81">
        <v>25000</v>
      </c>
      <c r="L958" s="81">
        <v>25000</v>
      </c>
      <c r="M958" s="328" t="s">
        <v>869</v>
      </c>
    </row>
    <row r="959" spans="1:13" ht="33" customHeight="1">
      <c r="A959" s="324"/>
      <c r="B959" s="328"/>
      <c r="C959" s="328"/>
      <c r="D959" s="215" t="s">
        <v>15</v>
      </c>
      <c r="E959" s="81">
        <v>25000</v>
      </c>
      <c r="F959" s="81">
        <v>25000</v>
      </c>
      <c r="G959" s="81">
        <v>0</v>
      </c>
      <c r="H959" s="81">
        <v>0</v>
      </c>
      <c r="I959" s="81">
        <v>0</v>
      </c>
      <c r="J959" s="81">
        <v>0</v>
      </c>
      <c r="K959" s="81">
        <v>25000</v>
      </c>
      <c r="L959" s="81">
        <v>25000</v>
      </c>
      <c r="M959" s="328"/>
    </row>
    <row r="960" spans="1:13" ht="33" customHeight="1">
      <c r="A960" s="324"/>
      <c r="B960" s="328"/>
      <c r="C960" s="328"/>
      <c r="D960" s="215" t="s">
        <v>12</v>
      </c>
      <c r="E960" s="81">
        <v>0</v>
      </c>
      <c r="F960" s="81">
        <v>0</v>
      </c>
      <c r="G960" s="81">
        <v>0</v>
      </c>
      <c r="H960" s="81">
        <v>0</v>
      </c>
      <c r="I960" s="81">
        <v>0</v>
      </c>
      <c r="J960" s="81">
        <v>0</v>
      </c>
      <c r="K960" s="81">
        <v>0</v>
      </c>
      <c r="L960" s="81">
        <v>0</v>
      </c>
      <c r="M960" s="328"/>
    </row>
    <row r="961" spans="1:13" ht="33" customHeight="1">
      <c r="A961" s="324" t="s">
        <v>442</v>
      </c>
      <c r="B961" s="328" t="s">
        <v>868</v>
      </c>
      <c r="C961" s="328" t="s">
        <v>867</v>
      </c>
      <c r="D961" s="214" t="s">
        <v>19</v>
      </c>
      <c r="E961" s="81">
        <v>50000</v>
      </c>
      <c r="F961" s="81">
        <v>50000</v>
      </c>
      <c r="G961" s="81">
        <v>0</v>
      </c>
      <c r="H961" s="81">
        <v>0</v>
      </c>
      <c r="I961" s="81">
        <v>0</v>
      </c>
      <c r="J961" s="81">
        <v>0</v>
      </c>
      <c r="K961" s="81">
        <v>50000</v>
      </c>
      <c r="L961" s="81">
        <v>50000</v>
      </c>
      <c r="M961" s="328" t="s">
        <v>840</v>
      </c>
    </row>
    <row r="962" spans="1:13" ht="33" customHeight="1">
      <c r="A962" s="324"/>
      <c r="B962" s="328"/>
      <c r="C962" s="328"/>
      <c r="D962" s="215" t="s">
        <v>15</v>
      </c>
      <c r="E962" s="81">
        <v>50000</v>
      </c>
      <c r="F962" s="81">
        <v>50000</v>
      </c>
      <c r="G962" s="81">
        <v>0</v>
      </c>
      <c r="H962" s="81">
        <v>0</v>
      </c>
      <c r="I962" s="81">
        <v>0</v>
      </c>
      <c r="J962" s="81">
        <v>0</v>
      </c>
      <c r="K962" s="81">
        <v>50000</v>
      </c>
      <c r="L962" s="81">
        <v>50000</v>
      </c>
      <c r="M962" s="328"/>
    </row>
    <row r="963" spans="1:13" ht="33" customHeight="1">
      <c r="A963" s="324"/>
      <c r="B963" s="328"/>
      <c r="C963" s="328"/>
      <c r="D963" s="215" t="s">
        <v>12</v>
      </c>
      <c r="E963" s="81">
        <v>0</v>
      </c>
      <c r="F963" s="81">
        <v>0</v>
      </c>
      <c r="G963" s="81">
        <v>0</v>
      </c>
      <c r="H963" s="81">
        <v>0</v>
      </c>
      <c r="I963" s="81">
        <v>0</v>
      </c>
      <c r="J963" s="81">
        <v>0</v>
      </c>
      <c r="K963" s="81">
        <v>0</v>
      </c>
      <c r="L963" s="81">
        <v>0</v>
      </c>
      <c r="M963" s="328"/>
    </row>
    <row r="964" spans="1:13" ht="33" customHeight="1">
      <c r="A964" s="324" t="s">
        <v>490</v>
      </c>
      <c r="B964" s="328" t="s">
        <v>866</v>
      </c>
      <c r="C964" s="328" t="s">
        <v>865</v>
      </c>
      <c r="D964" s="214" t="s">
        <v>19</v>
      </c>
      <c r="E964" s="81">
        <v>50000</v>
      </c>
      <c r="F964" s="81">
        <v>50000</v>
      </c>
      <c r="G964" s="81">
        <v>0</v>
      </c>
      <c r="H964" s="81">
        <v>0</v>
      </c>
      <c r="I964" s="81">
        <v>0</v>
      </c>
      <c r="J964" s="81">
        <v>0</v>
      </c>
      <c r="K964" s="81">
        <v>50000</v>
      </c>
      <c r="L964" s="81">
        <v>50000</v>
      </c>
      <c r="M964" s="328" t="s">
        <v>840</v>
      </c>
    </row>
    <row r="965" spans="1:13" ht="33" customHeight="1">
      <c r="A965" s="324"/>
      <c r="B965" s="328"/>
      <c r="C965" s="328"/>
      <c r="D965" s="215" t="s">
        <v>15</v>
      </c>
      <c r="E965" s="81">
        <v>50000</v>
      </c>
      <c r="F965" s="81">
        <v>50000</v>
      </c>
      <c r="G965" s="81">
        <v>0</v>
      </c>
      <c r="H965" s="81">
        <v>0</v>
      </c>
      <c r="I965" s="81">
        <v>0</v>
      </c>
      <c r="J965" s="81">
        <v>0</v>
      </c>
      <c r="K965" s="81">
        <v>50000</v>
      </c>
      <c r="L965" s="81">
        <v>50000</v>
      </c>
      <c r="M965" s="328"/>
    </row>
    <row r="966" spans="1:13" ht="33" customHeight="1">
      <c r="A966" s="324"/>
      <c r="B966" s="328"/>
      <c r="C966" s="328"/>
      <c r="D966" s="215" t="s">
        <v>12</v>
      </c>
      <c r="E966" s="81">
        <v>0</v>
      </c>
      <c r="F966" s="81">
        <v>0</v>
      </c>
      <c r="G966" s="81">
        <v>0</v>
      </c>
      <c r="H966" s="81">
        <v>0</v>
      </c>
      <c r="I966" s="81">
        <v>0</v>
      </c>
      <c r="J966" s="81">
        <v>0</v>
      </c>
      <c r="K966" s="81">
        <v>0</v>
      </c>
      <c r="L966" s="81">
        <v>0</v>
      </c>
      <c r="M966" s="328"/>
    </row>
    <row r="967" spans="1:13" ht="33" customHeight="1">
      <c r="A967" s="324" t="s">
        <v>492</v>
      </c>
      <c r="B967" s="328" t="s">
        <v>864</v>
      </c>
      <c r="C967" s="328" t="s">
        <v>863</v>
      </c>
      <c r="D967" s="214" t="s">
        <v>19</v>
      </c>
      <c r="E967" s="81">
        <v>30000</v>
      </c>
      <c r="F967" s="81">
        <v>30000</v>
      </c>
      <c r="G967" s="81">
        <v>0</v>
      </c>
      <c r="H967" s="81">
        <v>0</v>
      </c>
      <c r="I967" s="81">
        <v>0</v>
      </c>
      <c r="J967" s="81">
        <v>0</v>
      </c>
      <c r="K967" s="81">
        <v>30000</v>
      </c>
      <c r="L967" s="81">
        <v>30000</v>
      </c>
      <c r="M967" s="328" t="s">
        <v>840</v>
      </c>
    </row>
    <row r="968" spans="1:13" ht="33" customHeight="1">
      <c r="A968" s="324"/>
      <c r="B968" s="328"/>
      <c r="C968" s="328"/>
      <c r="D968" s="215" t="s">
        <v>15</v>
      </c>
      <c r="E968" s="81">
        <v>30000</v>
      </c>
      <c r="F968" s="81">
        <v>30000</v>
      </c>
      <c r="G968" s="81">
        <v>0</v>
      </c>
      <c r="H968" s="81">
        <v>0</v>
      </c>
      <c r="I968" s="81">
        <v>0</v>
      </c>
      <c r="J968" s="81">
        <v>0</v>
      </c>
      <c r="K968" s="81">
        <v>30000</v>
      </c>
      <c r="L968" s="81">
        <v>30000</v>
      </c>
      <c r="M968" s="328"/>
    </row>
    <row r="969" spans="1:13" ht="33" customHeight="1">
      <c r="A969" s="324"/>
      <c r="B969" s="328"/>
      <c r="C969" s="328"/>
      <c r="D969" s="215" t="s">
        <v>12</v>
      </c>
      <c r="E969" s="81">
        <v>0</v>
      </c>
      <c r="F969" s="81">
        <v>0</v>
      </c>
      <c r="G969" s="81">
        <v>0</v>
      </c>
      <c r="H969" s="81">
        <v>0</v>
      </c>
      <c r="I969" s="81">
        <v>0</v>
      </c>
      <c r="J969" s="81">
        <v>0</v>
      </c>
      <c r="K969" s="81">
        <v>0</v>
      </c>
      <c r="L969" s="81">
        <v>0</v>
      </c>
      <c r="M969" s="328"/>
    </row>
    <row r="970" spans="1:13" ht="33" customHeight="1">
      <c r="A970" s="324" t="s">
        <v>494</v>
      </c>
      <c r="B970" s="328" t="s">
        <v>862</v>
      </c>
      <c r="C970" s="328" t="s">
        <v>861</v>
      </c>
      <c r="D970" s="214" t="s">
        <v>19</v>
      </c>
      <c r="E970" s="81">
        <v>143000</v>
      </c>
      <c r="F970" s="81">
        <v>0</v>
      </c>
      <c r="G970" s="81">
        <v>0</v>
      </c>
      <c r="H970" s="81">
        <v>0</v>
      </c>
      <c r="I970" s="81">
        <v>0</v>
      </c>
      <c r="J970" s="81">
        <v>0</v>
      </c>
      <c r="K970" s="81">
        <v>143000</v>
      </c>
      <c r="L970" s="81">
        <v>0</v>
      </c>
      <c r="M970" s="328" t="s">
        <v>860</v>
      </c>
    </row>
    <row r="971" spans="1:13" ht="33" customHeight="1">
      <c r="A971" s="324"/>
      <c r="B971" s="328"/>
      <c r="C971" s="328"/>
      <c r="D971" s="215" t="s">
        <v>15</v>
      </c>
      <c r="E971" s="81">
        <v>143000</v>
      </c>
      <c r="F971" s="81">
        <v>0</v>
      </c>
      <c r="G971" s="81">
        <v>0</v>
      </c>
      <c r="H971" s="81">
        <v>0</v>
      </c>
      <c r="I971" s="81">
        <v>0</v>
      </c>
      <c r="J971" s="81">
        <v>0</v>
      </c>
      <c r="K971" s="81">
        <v>143000</v>
      </c>
      <c r="L971" s="81">
        <v>0</v>
      </c>
      <c r="M971" s="328"/>
    </row>
    <row r="972" spans="1:13" ht="33" customHeight="1">
      <c r="A972" s="324"/>
      <c r="B972" s="328"/>
      <c r="C972" s="328"/>
      <c r="D972" s="215" t="s">
        <v>12</v>
      </c>
      <c r="E972" s="81">
        <v>0</v>
      </c>
      <c r="F972" s="81">
        <v>0</v>
      </c>
      <c r="G972" s="81">
        <v>0</v>
      </c>
      <c r="H972" s="81">
        <v>0</v>
      </c>
      <c r="I972" s="81">
        <v>0</v>
      </c>
      <c r="J972" s="81">
        <v>0</v>
      </c>
      <c r="K972" s="81">
        <v>0</v>
      </c>
      <c r="L972" s="81">
        <v>0</v>
      </c>
      <c r="M972" s="328"/>
    </row>
    <row r="973" spans="1:13" ht="33" customHeight="1">
      <c r="A973" s="324" t="s">
        <v>496</v>
      </c>
      <c r="B973" s="328" t="s">
        <v>859</v>
      </c>
      <c r="C973" s="328" t="s">
        <v>424</v>
      </c>
      <c r="D973" s="214" t="s">
        <v>19</v>
      </c>
      <c r="E973" s="81">
        <v>20000</v>
      </c>
      <c r="F973" s="81">
        <v>20000</v>
      </c>
      <c r="G973" s="81">
        <v>0</v>
      </c>
      <c r="H973" s="81">
        <v>0</v>
      </c>
      <c r="I973" s="81">
        <v>0</v>
      </c>
      <c r="J973" s="81">
        <v>0</v>
      </c>
      <c r="K973" s="81">
        <v>20000</v>
      </c>
      <c r="L973" s="81">
        <v>20000</v>
      </c>
      <c r="M973" s="328" t="s">
        <v>840</v>
      </c>
    </row>
    <row r="974" spans="1:13" ht="33" customHeight="1">
      <c r="A974" s="324"/>
      <c r="B974" s="328"/>
      <c r="C974" s="328"/>
      <c r="D974" s="215" t="s">
        <v>15</v>
      </c>
      <c r="E974" s="81">
        <v>20000</v>
      </c>
      <c r="F974" s="81">
        <v>20000</v>
      </c>
      <c r="G974" s="81">
        <v>0</v>
      </c>
      <c r="H974" s="81">
        <v>0</v>
      </c>
      <c r="I974" s="81">
        <v>0</v>
      </c>
      <c r="J974" s="81">
        <v>0</v>
      </c>
      <c r="K974" s="81">
        <v>20000</v>
      </c>
      <c r="L974" s="81">
        <v>20000</v>
      </c>
      <c r="M974" s="328"/>
    </row>
    <row r="975" spans="1:13" ht="33" customHeight="1">
      <c r="A975" s="324"/>
      <c r="B975" s="328"/>
      <c r="C975" s="328"/>
      <c r="D975" s="215" t="s">
        <v>12</v>
      </c>
      <c r="E975" s="81">
        <v>0</v>
      </c>
      <c r="F975" s="81">
        <v>0</v>
      </c>
      <c r="G975" s="81">
        <v>0</v>
      </c>
      <c r="H975" s="81">
        <v>0</v>
      </c>
      <c r="I975" s="81">
        <v>0</v>
      </c>
      <c r="J975" s="81">
        <v>0</v>
      </c>
      <c r="K975" s="81">
        <v>0</v>
      </c>
      <c r="L975" s="81">
        <v>0</v>
      </c>
      <c r="M975" s="328"/>
    </row>
    <row r="976" spans="1:13" ht="33" customHeight="1">
      <c r="A976" s="324" t="s">
        <v>498</v>
      </c>
      <c r="B976" s="328" t="s">
        <v>858</v>
      </c>
      <c r="C976" s="328" t="s">
        <v>857</v>
      </c>
      <c r="D976" s="214" t="s">
        <v>19</v>
      </c>
      <c r="E976" s="81">
        <v>0</v>
      </c>
      <c r="F976" s="81">
        <v>0</v>
      </c>
      <c r="G976" s="81">
        <v>0</v>
      </c>
      <c r="H976" s="81">
        <v>0</v>
      </c>
      <c r="I976" s="81">
        <v>0</v>
      </c>
      <c r="J976" s="81">
        <v>0</v>
      </c>
      <c r="K976" s="81">
        <v>0</v>
      </c>
      <c r="L976" s="81">
        <v>0</v>
      </c>
      <c r="M976" s="328" t="s">
        <v>856</v>
      </c>
    </row>
    <row r="977" spans="1:13" ht="33" customHeight="1">
      <c r="A977" s="324"/>
      <c r="B977" s="328"/>
      <c r="C977" s="328"/>
      <c r="D977" s="215" t="s">
        <v>15</v>
      </c>
      <c r="E977" s="81">
        <v>0</v>
      </c>
      <c r="F977" s="81">
        <v>0</v>
      </c>
      <c r="G977" s="81">
        <v>0</v>
      </c>
      <c r="H977" s="81">
        <v>0</v>
      </c>
      <c r="I977" s="81">
        <v>0</v>
      </c>
      <c r="J977" s="81">
        <v>0</v>
      </c>
      <c r="K977" s="81">
        <v>0</v>
      </c>
      <c r="L977" s="81">
        <v>0</v>
      </c>
      <c r="M977" s="328"/>
    </row>
    <row r="978" spans="1:13" ht="33" customHeight="1">
      <c r="A978" s="324"/>
      <c r="B978" s="328"/>
      <c r="C978" s="328"/>
      <c r="D978" s="215" t="s">
        <v>12</v>
      </c>
      <c r="E978" s="81">
        <v>0</v>
      </c>
      <c r="F978" s="81">
        <v>0</v>
      </c>
      <c r="G978" s="81">
        <v>0</v>
      </c>
      <c r="H978" s="81">
        <v>0</v>
      </c>
      <c r="I978" s="81">
        <v>0</v>
      </c>
      <c r="J978" s="81">
        <v>0</v>
      </c>
      <c r="K978" s="81">
        <v>0</v>
      </c>
      <c r="L978" s="81">
        <v>0</v>
      </c>
      <c r="M978" s="328"/>
    </row>
    <row r="979" spans="1:13" ht="33" customHeight="1">
      <c r="A979" s="324" t="s">
        <v>560</v>
      </c>
      <c r="B979" s="328" t="s">
        <v>855</v>
      </c>
      <c r="C979" s="328" t="s">
        <v>854</v>
      </c>
      <c r="D979" s="214" t="s">
        <v>19</v>
      </c>
      <c r="E979" s="81">
        <v>120000</v>
      </c>
      <c r="F979" s="81">
        <v>120000</v>
      </c>
      <c r="G979" s="81">
        <v>0</v>
      </c>
      <c r="H979" s="81">
        <v>0</v>
      </c>
      <c r="I979" s="81">
        <v>0</v>
      </c>
      <c r="J979" s="81">
        <v>0</v>
      </c>
      <c r="K979" s="81">
        <v>120000</v>
      </c>
      <c r="L979" s="81">
        <v>120000</v>
      </c>
      <c r="M979" s="328" t="s">
        <v>840</v>
      </c>
    </row>
    <row r="980" spans="1:13" ht="33" customHeight="1">
      <c r="A980" s="324"/>
      <c r="B980" s="328"/>
      <c r="C980" s="328"/>
      <c r="D980" s="215" t="s">
        <v>15</v>
      </c>
      <c r="E980" s="81">
        <v>0</v>
      </c>
      <c r="F980" s="81">
        <v>0</v>
      </c>
      <c r="G980" s="81">
        <v>0</v>
      </c>
      <c r="H980" s="81">
        <v>0</v>
      </c>
      <c r="I980" s="81">
        <v>0</v>
      </c>
      <c r="J980" s="81">
        <v>0</v>
      </c>
      <c r="K980" s="81">
        <v>0</v>
      </c>
      <c r="L980" s="81">
        <v>0</v>
      </c>
      <c r="M980" s="328"/>
    </row>
    <row r="981" spans="1:13" ht="33" customHeight="1">
      <c r="A981" s="324"/>
      <c r="B981" s="328"/>
      <c r="C981" s="328"/>
      <c r="D981" s="215" t="s">
        <v>12</v>
      </c>
      <c r="E981" s="81">
        <v>120000</v>
      </c>
      <c r="F981" s="81">
        <v>120000</v>
      </c>
      <c r="G981" s="81">
        <v>0</v>
      </c>
      <c r="H981" s="81">
        <v>0</v>
      </c>
      <c r="I981" s="81">
        <v>0</v>
      </c>
      <c r="J981" s="81">
        <v>0</v>
      </c>
      <c r="K981" s="81">
        <v>120000</v>
      </c>
      <c r="L981" s="81">
        <v>12000</v>
      </c>
      <c r="M981" s="328"/>
    </row>
    <row r="982" spans="1:13" ht="33" customHeight="1">
      <c r="A982" s="324" t="s">
        <v>558</v>
      </c>
      <c r="B982" s="271" t="s">
        <v>853</v>
      </c>
      <c r="C982" s="328" t="s">
        <v>852</v>
      </c>
      <c r="D982" s="214" t="s">
        <v>19</v>
      </c>
      <c r="E982" s="81">
        <v>150000</v>
      </c>
      <c r="F982" s="81">
        <v>120000</v>
      </c>
      <c r="G982" s="81">
        <v>0</v>
      </c>
      <c r="H982" s="81">
        <v>0</v>
      </c>
      <c r="I982" s="81">
        <v>0</v>
      </c>
      <c r="J982" s="81">
        <v>0</v>
      </c>
      <c r="K982" s="81">
        <v>150000</v>
      </c>
      <c r="L982" s="81">
        <v>120000</v>
      </c>
      <c r="M982" s="328" t="s">
        <v>851</v>
      </c>
    </row>
    <row r="983" spans="1:13" ht="33" customHeight="1">
      <c r="A983" s="324"/>
      <c r="B983" s="271"/>
      <c r="C983" s="328"/>
      <c r="D983" s="215" t="s">
        <v>15</v>
      </c>
      <c r="E983" s="81">
        <v>0</v>
      </c>
      <c r="F983" s="81">
        <v>0</v>
      </c>
      <c r="G983" s="81">
        <v>0</v>
      </c>
      <c r="H983" s="81">
        <v>0</v>
      </c>
      <c r="I983" s="81">
        <v>0</v>
      </c>
      <c r="J983" s="81">
        <v>0</v>
      </c>
      <c r="K983" s="81">
        <v>0</v>
      </c>
      <c r="L983" s="81">
        <v>0</v>
      </c>
      <c r="M983" s="328"/>
    </row>
    <row r="984" spans="1:13" ht="33" customHeight="1">
      <c r="A984" s="324"/>
      <c r="B984" s="271"/>
      <c r="C984" s="328"/>
      <c r="D984" s="215" t="s">
        <v>12</v>
      </c>
      <c r="E984" s="81">
        <v>150000</v>
      </c>
      <c r="F984" s="81">
        <v>120000</v>
      </c>
      <c r="G984" s="81">
        <v>0</v>
      </c>
      <c r="H984" s="81">
        <v>0</v>
      </c>
      <c r="I984" s="81">
        <v>0</v>
      </c>
      <c r="J984" s="81">
        <v>0</v>
      </c>
      <c r="K984" s="81">
        <v>150000</v>
      </c>
      <c r="L984" s="81">
        <v>120000</v>
      </c>
      <c r="M984" s="328"/>
    </row>
    <row r="985" spans="1:13" ht="33" customHeight="1">
      <c r="A985" s="324" t="s">
        <v>622</v>
      </c>
      <c r="B985" s="328" t="s">
        <v>850</v>
      </c>
      <c r="C985" s="328" t="s">
        <v>849</v>
      </c>
      <c r="D985" s="214" t="s">
        <v>19</v>
      </c>
      <c r="E985" s="81">
        <v>0</v>
      </c>
      <c r="F985" s="81">
        <v>0</v>
      </c>
      <c r="G985" s="81">
        <v>0</v>
      </c>
      <c r="H985" s="81">
        <v>0</v>
      </c>
      <c r="I985" s="81">
        <v>0</v>
      </c>
      <c r="J985" s="81">
        <v>0</v>
      </c>
      <c r="K985" s="81">
        <v>0</v>
      </c>
      <c r="L985" s="81">
        <v>0</v>
      </c>
      <c r="M985" s="328"/>
    </row>
    <row r="986" spans="1:13" ht="33" customHeight="1">
      <c r="A986" s="324"/>
      <c r="B986" s="328"/>
      <c r="C986" s="328"/>
      <c r="D986" s="215" t="s">
        <v>15</v>
      </c>
      <c r="E986" s="81">
        <v>0</v>
      </c>
      <c r="F986" s="81">
        <v>0</v>
      </c>
      <c r="G986" s="81">
        <v>0</v>
      </c>
      <c r="H986" s="81">
        <v>0</v>
      </c>
      <c r="I986" s="81">
        <v>0</v>
      </c>
      <c r="J986" s="81">
        <v>0</v>
      </c>
      <c r="K986" s="81">
        <v>0</v>
      </c>
      <c r="L986" s="81">
        <v>0</v>
      </c>
      <c r="M986" s="328"/>
    </row>
    <row r="987" spans="1:13" ht="33" customHeight="1">
      <c r="A987" s="324"/>
      <c r="B987" s="328"/>
      <c r="C987" s="328"/>
      <c r="D987" s="215" t="s">
        <v>12</v>
      </c>
      <c r="E987" s="81">
        <v>0</v>
      </c>
      <c r="F987" s="81">
        <v>0</v>
      </c>
      <c r="G987" s="81">
        <v>0</v>
      </c>
      <c r="H987" s="81">
        <v>0</v>
      </c>
      <c r="I987" s="81">
        <v>0</v>
      </c>
      <c r="J987" s="81">
        <v>0</v>
      </c>
      <c r="K987" s="81">
        <v>0</v>
      </c>
      <c r="L987" s="81">
        <v>0</v>
      </c>
      <c r="M987" s="328"/>
    </row>
    <row r="988" spans="1:13" ht="33" customHeight="1">
      <c r="A988" s="324" t="s">
        <v>620</v>
      </c>
      <c r="B988" s="328" t="s">
        <v>848</v>
      </c>
      <c r="C988" s="328" t="s">
        <v>847</v>
      </c>
      <c r="D988" s="214" t="s">
        <v>19</v>
      </c>
      <c r="E988" s="81">
        <v>0</v>
      </c>
      <c r="F988" s="81">
        <v>0</v>
      </c>
      <c r="G988" s="81">
        <v>0</v>
      </c>
      <c r="H988" s="81">
        <v>0</v>
      </c>
      <c r="I988" s="81">
        <v>0</v>
      </c>
      <c r="J988" s="81">
        <v>0</v>
      </c>
      <c r="K988" s="81">
        <v>0</v>
      </c>
      <c r="L988" s="81">
        <v>0</v>
      </c>
      <c r="M988" s="328"/>
    </row>
    <row r="989" spans="1:13" ht="33" customHeight="1">
      <c r="A989" s="324"/>
      <c r="B989" s="328"/>
      <c r="C989" s="328"/>
      <c r="D989" s="215" t="s">
        <v>15</v>
      </c>
      <c r="E989" s="81">
        <v>0</v>
      </c>
      <c r="F989" s="81">
        <v>0</v>
      </c>
      <c r="G989" s="81">
        <v>0</v>
      </c>
      <c r="H989" s="81">
        <v>0</v>
      </c>
      <c r="I989" s="81">
        <v>0</v>
      </c>
      <c r="J989" s="81">
        <v>0</v>
      </c>
      <c r="K989" s="81">
        <v>0</v>
      </c>
      <c r="L989" s="81">
        <v>0</v>
      </c>
      <c r="M989" s="328"/>
    </row>
    <row r="990" spans="1:13" ht="33" customHeight="1">
      <c r="A990" s="324"/>
      <c r="B990" s="328"/>
      <c r="C990" s="328"/>
      <c r="D990" s="215" t="s">
        <v>12</v>
      </c>
      <c r="E990" s="81">
        <v>0</v>
      </c>
      <c r="F990" s="81">
        <v>0</v>
      </c>
      <c r="G990" s="81">
        <v>0</v>
      </c>
      <c r="H990" s="81">
        <v>0</v>
      </c>
      <c r="I990" s="81">
        <v>0</v>
      </c>
      <c r="J990" s="81">
        <v>0</v>
      </c>
      <c r="K990" s="81">
        <v>0</v>
      </c>
      <c r="L990" s="81">
        <v>0</v>
      </c>
      <c r="M990" s="328"/>
    </row>
    <row r="991" spans="1:13" ht="33" customHeight="1">
      <c r="A991" s="324" t="s">
        <v>618</v>
      </c>
      <c r="B991" s="328" t="s">
        <v>846</v>
      </c>
      <c r="C991" s="328" t="s">
        <v>845</v>
      </c>
      <c r="D991" s="214" t="s">
        <v>19</v>
      </c>
      <c r="E991" s="81">
        <v>0</v>
      </c>
      <c r="F991" s="81">
        <v>0</v>
      </c>
      <c r="G991" s="81">
        <v>0</v>
      </c>
      <c r="H991" s="81">
        <v>0</v>
      </c>
      <c r="I991" s="81">
        <v>0</v>
      </c>
      <c r="J991" s="81">
        <v>0</v>
      </c>
      <c r="K991" s="81">
        <v>0</v>
      </c>
      <c r="L991" s="81">
        <v>0</v>
      </c>
      <c r="M991" s="328"/>
    </row>
    <row r="992" spans="1:13" ht="33" customHeight="1">
      <c r="A992" s="324"/>
      <c r="B992" s="328"/>
      <c r="C992" s="328"/>
      <c r="D992" s="215" t="s">
        <v>15</v>
      </c>
      <c r="E992" s="81">
        <v>0</v>
      </c>
      <c r="F992" s="81">
        <v>0</v>
      </c>
      <c r="G992" s="81">
        <v>0</v>
      </c>
      <c r="H992" s="81">
        <v>0</v>
      </c>
      <c r="I992" s="81">
        <v>0</v>
      </c>
      <c r="J992" s="81">
        <v>0</v>
      </c>
      <c r="K992" s="81">
        <v>0</v>
      </c>
      <c r="L992" s="81">
        <v>0</v>
      </c>
      <c r="M992" s="328"/>
    </row>
    <row r="993" spans="1:13" ht="33" customHeight="1">
      <c r="A993" s="324"/>
      <c r="B993" s="328"/>
      <c r="C993" s="328"/>
      <c r="D993" s="215" t="s">
        <v>12</v>
      </c>
      <c r="E993" s="81">
        <v>0</v>
      </c>
      <c r="F993" s="81">
        <v>0</v>
      </c>
      <c r="G993" s="81">
        <v>0</v>
      </c>
      <c r="H993" s="81">
        <v>0</v>
      </c>
      <c r="I993" s="81">
        <v>0</v>
      </c>
      <c r="J993" s="81">
        <v>0</v>
      </c>
      <c r="K993" s="81">
        <v>0</v>
      </c>
      <c r="L993" s="81">
        <v>0</v>
      </c>
      <c r="M993" s="328"/>
    </row>
    <row r="994" spans="1:13" ht="33" customHeight="1">
      <c r="A994" s="324" t="s">
        <v>616</v>
      </c>
      <c r="B994" s="328" t="s">
        <v>844</v>
      </c>
      <c r="C994" s="328" t="s">
        <v>843</v>
      </c>
      <c r="D994" s="214" t="s">
        <v>19</v>
      </c>
      <c r="E994" s="81">
        <v>0</v>
      </c>
      <c r="F994" s="81">
        <v>0</v>
      </c>
      <c r="G994" s="81">
        <v>0</v>
      </c>
      <c r="H994" s="81">
        <v>0</v>
      </c>
      <c r="I994" s="81">
        <v>0</v>
      </c>
      <c r="J994" s="81">
        <v>0</v>
      </c>
      <c r="K994" s="81">
        <v>0</v>
      </c>
      <c r="L994" s="81">
        <v>0</v>
      </c>
      <c r="M994" s="328"/>
    </row>
    <row r="995" spans="1:13" ht="33" customHeight="1">
      <c r="A995" s="324"/>
      <c r="B995" s="328"/>
      <c r="C995" s="328"/>
      <c r="D995" s="215" t="s">
        <v>15</v>
      </c>
      <c r="E995" s="81">
        <v>0</v>
      </c>
      <c r="F995" s="81">
        <v>0</v>
      </c>
      <c r="G995" s="81">
        <v>0</v>
      </c>
      <c r="H995" s="81">
        <v>0</v>
      </c>
      <c r="I995" s="81">
        <v>0</v>
      </c>
      <c r="J995" s="81">
        <v>0</v>
      </c>
      <c r="K995" s="81">
        <v>0</v>
      </c>
      <c r="L995" s="81">
        <v>0</v>
      </c>
      <c r="M995" s="328"/>
    </row>
    <row r="996" spans="1:13" ht="33" customHeight="1">
      <c r="A996" s="324"/>
      <c r="B996" s="328"/>
      <c r="C996" s="328"/>
      <c r="D996" s="215" t="s">
        <v>12</v>
      </c>
      <c r="E996" s="81">
        <v>0</v>
      </c>
      <c r="F996" s="81">
        <v>0</v>
      </c>
      <c r="G996" s="81">
        <v>0</v>
      </c>
      <c r="H996" s="81">
        <v>0</v>
      </c>
      <c r="I996" s="81">
        <v>0</v>
      </c>
      <c r="J996" s="81">
        <v>0</v>
      </c>
      <c r="K996" s="81">
        <v>0</v>
      </c>
      <c r="L996" s="81">
        <v>0</v>
      </c>
      <c r="M996" s="328"/>
    </row>
    <row r="997" spans="1:13" ht="33" customHeight="1">
      <c r="A997" s="324" t="s">
        <v>614</v>
      </c>
      <c r="B997" s="328" t="s">
        <v>842</v>
      </c>
      <c r="C997" s="328" t="s">
        <v>841</v>
      </c>
      <c r="D997" s="214" t="s">
        <v>19</v>
      </c>
      <c r="E997" s="81">
        <v>32540</v>
      </c>
      <c r="F997" s="81">
        <v>32540</v>
      </c>
      <c r="G997" s="81">
        <v>0</v>
      </c>
      <c r="H997" s="81">
        <v>0</v>
      </c>
      <c r="I997" s="81">
        <v>0</v>
      </c>
      <c r="J997" s="81">
        <v>0</v>
      </c>
      <c r="K997" s="81">
        <v>32540</v>
      </c>
      <c r="L997" s="81">
        <v>32540</v>
      </c>
      <c r="M997" s="328" t="s">
        <v>840</v>
      </c>
    </row>
    <row r="998" spans="1:13" ht="33" customHeight="1">
      <c r="A998" s="324"/>
      <c r="B998" s="328"/>
      <c r="C998" s="328"/>
      <c r="D998" s="215" t="s">
        <v>15</v>
      </c>
      <c r="E998" s="81">
        <v>0</v>
      </c>
      <c r="F998" s="81">
        <v>0</v>
      </c>
      <c r="G998" s="81">
        <v>0</v>
      </c>
      <c r="H998" s="81">
        <v>0</v>
      </c>
      <c r="I998" s="81">
        <v>0</v>
      </c>
      <c r="J998" s="81">
        <v>0</v>
      </c>
      <c r="K998" s="81">
        <v>0</v>
      </c>
      <c r="L998" s="81">
        <v>0</v>
      </c>
      <c r="M998" s="328"/>
    </row>
    <row r="999" spans="1:13" ht="33" customHeight="1">
      <c r="A999" s="324"/>
      <c r="B999" s="328"/>
      <c r="C999" s="328"/>
      <c r="D999" s="215" t="s">
        <v>12</v>
      </c>
      <c r="E999" s="81">
        <v>32540</v>
      </c>
      <c r="F999" s="81">
        <v>32540</v>
      </c>
      <c r="G999" s="81">
        <v>0</v>
      </c>
      <c r="H999" s="81">
        <v>0</v>
      </c>
      <c r="I999" s="81">
        <v>0</v>
      </c>
      <c r="J999" s="81">
        <v>0</v>
      </c>
      <c r="K999" s="81">
        <v>32540</v>
      </c>
      <c r="L999" s="81">
        <v>32540</v>
      </c>
      <c r="M999" s="328"/>
    </row>
    <row r="1000" spans="1:13" ht="33" customHeight="1">
      <c r="A1000" s="324" t="s">
        <v>612</v>
      </c>
      <c r="B1000" s="328" t="s">
        <v>839</v>
      </c>
      <c r="C1000" s="328" t="s">
        <v>427</v>
      </c>
      <c r="D1000" s="214" t="s">
        <v>19</v>
      </c>
      <c r="E1000" s="81">
        <v>0</v>
      </c>
      <c r="F1000" s="81">
        <v>0</v>
      </c>
      <c r="G1000" s="81">
        <v>0</v>
      </c>
      <c r="H1000" s="81">
        <v>0</v>
      </c>
      <c r="I1000" s="81">
        <v>0</v>
      </c>
      <c r="J1000" s="81">
        <v>0</v>
      </c>
      <c r="K1000" s="81">
        <v>0</v>
      </c>
      <c r="L1000" s="81">
        <v>0</v>
      </c>
      <c r="M1000" s="328"/>
    </row>
    <row r="1001" spans="1:13" ht="33" customHeight="1">
      <c r="A1001" s="324"/>
      <c r="B1001" s="328"/>
      <c r="C1001" s="328"/>
      <c r="D1001" s="215" t="s">
        <v>15</v>
      </c>
      <c r="E1001" s="81">
        <v>0</v>
      </c>
      <c r="F1001" s="81">
        <v>0</v>
      </c>
      <c r="G1001" s="81">
        <v>0</v>
      </c>
      <c r="H1001" s="81">
        <v>0</v>
      </c>
      <c r="I1001" s="81">
        <v>0</v>
      </c>
      <c r="J1001" s="81">
        <v>0</v>
      </c>
      <c r="K1001" s="81">
        <v>0</v>
      </c>
      <c r="L1001" s="81">
        <v>0</v>
      </c>
      <c r="M1001" s="328"/>
    </row>
    <row r="1002" spans="1:13" ht="33" customHeight="1">
      <c r="A1002" s="324"/>
      <c r="B1002" s="328"/>
      <c r="C1002" s="328"/>
      <c r="D1002" s="215" t="s">
        <v>12</v>
      </c>
      <c r="E1002" s="81">
        <v>0</v>
      </c>
      <c r="F1002" s="81">
        <v>0</v>
      </c>
      <c r="G1002" s="81">
        <v>0</v>
      </c>
      <c r="H1002" s="81">
        <v>0</v>
      </c>
      <c r="I1002" s="81">
        <v>0</v>
      </c>
      <c r="J1002" s="81">
        <v>0</v>
      </c>
      <c r="K1002" s="81">
        <v>0</v>
      </c>
      <c r="L1002" s="81">
        <v>0</v>
      </c>
      <c r="M1002" s="328"/>
    </row>
    <row r="1003" spans="1:13" ht="33" customHeight="1">
      <c r="A1003" s="324" t="s">
        <v>610</v>
      </c>
      <c r="B1003" s="328" t="s">
        <v>838</v>
      </c>
      <c r="C1003" s="328" t="s">
        <v>837</v>
      </c>
      <c r="D1003" s="214" t="s">
        <v>19</v>
      </c>
      <c r="E1003" s="81">
        <v>0</v>
      </c>
      <c r="F1003" s="81">
        <v>0</v>
      </c>
      <c r="G1003" s="81">
        <v>0</v>
      </c>
      <c r="H1003" s="81">
        <v>0</v>
      </c>
      <c r="I1003" s="81">
        <v>0</v>
      </c>
      <c r="J1003" s="81">
        <v>0</v>
      </c>
      <c r="K1003" s="81">
        <v>0</v>
      </c>
      <c r="L1003" s="81">
        <v>0</v>
      </c>
      <c r="M1003" s="328"/>
    </row>
    <row r="1004" spans="1:13" ht="33" customHeight="1">
      <c r="A1004" s="324"/>
      <c r="B1004" s="328"/>
      <c r="C1004" s="328"/>
      <c r="D1004" s="215" t="s">
        <v>15</v>
      </c>
      <c r="E1004" s="81">
        <v>0</v>
      </c>
      <c r="F1004" s="81">
        <v>0</v>
      </c>
      <c r="G1004" s="81">
        <v>0</v>
      </c>
      <c r="H1004" s="81">
        <v>0</v>
      </c>
      <c r="I1004" s="81">
        <v>0</v>
      </c>
      <c r="J1004" s="81">
        <v>0</v>
      </c>
      <c r="K1004" s="81">
        <v>0</v>
      </c>
      <c r="L1004" s="81">
        <v>0</v>
      </c>
      <c r="M1004" s="328"/>
    </row>
    <row r="1005" spans="1:13" ht="33" customHeight="1">
      <c r="A1005" s="324"/>
      <c r="B1005" s="328"/>
      <c r="C1005" s="328"/>
      <c r="D1005" s="215" t="s">
        <v>12</v>
      </c>
      <c r="E1005" s="81">
        <v>0</v>
      </c>
      <c r="F1005" s="81">
        <v>0</v>
      </c>
      <c r="G1005" s="81">
        <v>0</v>
      </c>
      <c r="H1005" s="81">
        <v>0</v>
      </c>
      <c r="I1005" s="81">
        <v>0</v>
      </c>
      <c r="J1005" s="81">
        <v>0</v>
      </c>
      <c r="K1005" s="81">
        <v>0</v>
      </c>
      <c r="L1005" s="81">
        <v>0</v>
      </c>
      <c r="M1005" s="328"/>
    </row>
    <row r="1006" spans="1:13" ht="33" customHeight="1">
      <c r="A1006" s="324" t="s">
        <v>608</v>
      </c>
      <c r="B1006" s="328" t="s">
        <v>836</v>
      </c>
      <c r="C1006" s="328" t="s">
        <v>424</v>
      </c>
      <c r="D1006" s="214" t="s">
        <v>19</v>
      </c>
      <c r="E1006" s="81">
        <v>0</v>
      </c>
      <c r="F1006" s="81">
        <v>0</v>
      </c>
      <c r="G1006" s="81">
        <v>0</v>
      </c>
      <c r="H1006" s="81">
        <v>0</v>
      </c>
      <c r="I1006" s="81">
        <v>0</v>
      </c>
      <c r="J1006" s="81">
        <v>0</v>
      </c>
      <c r="K1006" s="81">
        <v>0</v>
      </c>
      <c r="L1006" s="81">
        <v>0</v>
      </c>
      <c r="M1006" s="328"/>
    </row>
    <row r="1007" spans="1:13" ht="33" customHeight="1">
      <c r="A1007" s="324"/>
      <c r="B1007" s="328"/>
      <c r="C1007" s="328"/>
      <c r="D1007" s="215" t="s">
        <v>15</v>
      </c>
      <c r="E1007" s="81">
        <v>0</v>
      </c>
      <c r="F1007" s="81">
        <v>0</v>
      </c>
      <c r="G1007" s="81">
        <v>0</v>
      </c>
      <c r="H1007" s="81">
        <v>0</v>
      </c>
      <c r="I1007" s="81">
        <v>0</v>
      </c>
      <c r="J1007" s="81">
        <v>0</v>
      </c>
      <c r="K1007" s="81">
        <v>0</v>
      </c>
      <c r="L1007" s="81">
        <v>0</v>
      </c>
      <c r="M1007" s="328"/>
    </row>
    <row r="1008" spans="1:13" ht="33" customHeight="1">
      <c r="A1008" s="324"/>
      <c r="B1008" s="328"/>
      <c r="C1008" s="328"/>
      <c r="D1008" s="215" t="s">
        <v>12</v>
      </c>
      <c r="E1008" s="81">
        <v>0</v>
      </c>
      <c r="F1008" s="81">
        <v>0</v>
      </c>
      <c r="G1008" s="81">
        <v>0</v>
      </c>
      <c r="H1008" s="81">
        <v>0</v>
      </c>
      <c r="I1008" s="81">
        <v>0</v>
      </c>
      <c r="J1008" s="81">
        <v>0</v>
      </c>
      <c r="K1008" s="81">
        <v>0</v>
      </c>
      <c r="L1008" s="81">
        <v>0</v>
      </c>
      <c r="M1008" s="328"/>
    </row>
    <row r="1009" spans="1:13" ht="33" customHeight="1">
      <c r="A1009" s="324" t="s">
        <v>606</v>
      </c>
      <c r="B1009" s="328" t="s">
        <v>835</v>
      </c>
      <c r="C1009" s="328" t="s">
        <v>834</v>
      </c>
      <c r="D1009" s="214" t="s">
        <v>19</v>
      </c>
      <c r="E1009" s="81">
        <v>0</v>
      </c>
      <c r="F1009" s="81">
        <v>0</v>
      </c>
      <c r="G1009" s="81">
        <v>0</v>
      </c>
      <c r="H1009" s="81">
        <v>0</v>
      </c>
      <c r="I1009" s="81">
        <v>0</v>
      </c>
      <c r="J1009" s="81">
        <v>0</v>
      </c>
      <c r="K1009" s="81">
        <v>0</v>
      </c>
      <c r="L1009" s="81">
        <v>0</v>
      </c>
      <c r="M1009" s="328"/>
    </row>
    <row r="1010" spans="1:13" ht="33" customHeight="1">
      <c r="A1010" s="324"/>
      <c r="B1010" s="328"/>
      <c r="C1010" s="328"/>
      <c r="D1010" s="215" t="s">
        <v>15</v>
      </c>
      <c r="E1010" s="81">
        <v>0</v>
      </c>
      <c r="F1010" s="81">
        <v>0</v>
      </c>
      <c r="G1010" s="81">
        <v>0</v>
      </c>
      <c r="H1010" s="81">
        <v>0</v>
      </c>
      <c r="I1010" s="81">
        <v>0</v>
      </c>
      <c r="J1010" s="81">
        <v>0</v>
      </c>
      <c r="K1010" s="81">
        <v>0</v>
      </c>
      <c r="L1010" s="81">
        <v>0</v>
      </c>
      <c r="M1010" s="328"/>
    </row>
    <row r="1011" spans="1:13" ht="33" customHeight="1">
      <c r="A1011" s="324"/>
      <c r="B1011" s="328"/>
      <c r="C1011" s="328"/>
      <c r="D1011" s="215" t="s">
        <v>12</v>
      </c>
      <c r="E1011" s="81">
        <v>0</v>
      </c>
      <c r="F1011" s="81">
        <v>0</v>
      </c>
      <c r="G1011" s="81">
        <v>0</v>
      </c>
      <c r="H1011" s="81">
        <v>0</v>
      </c>
      <c r="I1011" s="81">
        <v>0</v>
      </c>
      <c r="J1011" s="81">
        <v>0</v>
      </c>
      <c r="K1011" s="81">
        <v>0</v>
      </c>
      <c r="L1011" s="81">
        <v>0</v>
      </c>
      <c r="M1011" s="328"/>
    </row>
    <row r="1012" spans="1:13" ht="33" customHeight="1">
      <c r="A1012" s="324" t="s">
        <v>604</v>
      </c>
      <c r="B1012" s="328" t="s">
        <v>832</v>
      </c>
      <c r="C1012" s="328" t="s">
        <v>833</v>
      </c>
      <c r="D1012" s="214" t="s">
        <v>19</v>
      </c>
      <c r="E1012" s="81">
        <v>0</v>
      </c>
      <c r="F1012" s="81">
        <v>0</v>
      </c>
      <c r="G1012" s="81">
        <v>0</v>
      </c>
      <c r="H1012" s="81">
        <v>0</v>
      </c>
      <c r="I1012" s="81">
        <v>0</v>
      </c>
      <c r="J1012" s="81">
        <v>0</v>
      </c>
      <c r="K1012" s="81">
        <v>0</v>
      </c>
      <c r="L1012" s="81">
        <v>0</v>
      </c>
      <c r="M1012" s="328"/>
    </row>
    <row r="1013" spans="1:13" ht="33" customHeight="1">
      <c r="A1013" s="324"/>
      <c r="B1013" s="328"/>
      <c r="C1013" s="328"/>
      <c r="D1013" s="215" t="s">
        <v>15</v>
      </c>
      <c r="E1013" s="81">
        <v>0</v>
      </c>
      <c r="F1013" s="81">
        <v>0</v>
      </c>
      <c r="G1013" s="81">
        <v>0</v>
      </c>
      <c r="H1013" s="81">
        <v>0</v>
      </c>
      <c r="I1013" s="81">
        <v>0</v>
      </c>
      <c r="J1013" s="81">
        <v>0</v>
      </c>
      <c r="K1013" s="81">
        <v>0</v>
      </c>
      <c r="L1013" s="81">
        <v>0</v>
      </c>
      <c r="M1013" s="328"/>
    </row>
    <row r="1014" spans="1:13" ht="33" customHeight="1">
      <c r="A1014" s="324"/>
      <c r="B1014" s="328"/>
      <c r="C1014" s="328"/>
      <c r="D1014" s="215" t="s">
        <v>12</v>
      </c>
      <c r="E1014" s="81">
        <v>0</v>
      </c>
      <c r="F1014" s="81">
        <v>0</v>
      </c>
      <c r="G1014" s="81">
        <v>0</v>
      </c>
      <c r="H1014" s="81">
        <v>0</v>
      </c>
      <c r="I1014" s="81">
        <v>0</v>
      </c>
      <c r="J1014" s="81">
        <v>0</v>
      </c>
      <c r="K1014" s="81">
        <v>0</v>
      </c>
      <c r="L1014" s="81">
        <v>0</v>
      </c>
      <c r="M1014" s="328"/>
    </row>
    <row r="1015" spans="1:13" ht="33" customHeight="1">
      <c r="A1015" s="324" t="s">
        <v>602</v>
      </c>
      <c r="B1015" s="515" t="s">
        <v>832</v>
      </c>
      <c r="C1015" s="328" t="s">
        <v>831</v>
      </c>
      <c r="D1015" s="214" t="s">
        <v>19</v>
      </c>
      <c r="E1015" s="81">
        <v>0</v>
      </c>
      <c r="F1015" s="81">
        <v>0</v>
      </c>
      <c r="G1015" s="81">
        <v>0</v>
      </c>
      <c r="H1015" s="81">
        <v>0</v>
      </c>
      <c r="I1015" s="81">
        <v>0</v>
      </c>
      <c r="J1015" s="81">
        <v>0</v>
      </c>
      <c r="K1015" s="81">
        <v>0</v>
      </c>
      <c r="L1015" s="81">
        <v>0</v>
      </c>
      <c r="M1015" s="328"/>
    </row>
    <row r="1016" spans="1:13" ht="33" customHeight="1">
      <c r="A1016" s="324"/>
      <c r="B1016" s="515"/>
      <c r="C1016" s="328"/>
      <c r="D1016" s="215" t="s">
        <v>15</v>
      </c>
      <c r="E1016" s="81">
        <v>0</v>
      </c>
      <c r="F1016" s="81">
        <v>0</v>
      </c>
      <c r="G1016" s="81">
        <v>0</v>
      </c>
      <c r="H1016" s="81">
        <v>0</v>
      </c>
      <c r="I1016" s="81">
        <v>0</v>
      </c>
      <c r="J1016" s="81">
        <v>0</v>
      </c>
      <c r="K1016" s="81">
        <v>0</v>
      </c>
      <c r="L1016" s="81">
        <v>0</v>
      </c>
      <c r="M1016" s="328"/>
    </row>
    <row r="1017" spans="1:13" ht="33" customHeight="1">
      <c r="A1017" s="324"/>
      <c r="B1017" s="515"/>
      <c r="C1017" s="328"/>
      <c r="D1017" s="215" t="s">
        <v>12</v>
      </c>
      <c r="E1017" s="81">
        <v>0</v>
      </c>
      <c r="F1017" s="81">
        <v>0</v>
      </c>
      <c r="G1017" s="81">
        <v>0</v>
      </c>
      <c r="H1017" s="81">
        <v>0</v>
      </c>
      <c r="I1017" s="81">
        <v>0</v>
      </c>
      <c r="J1017" s="81">
        <v>0</v>
      </c>
      <c r="K1017" s="81">
        <v>0</v>
      </c>
      <c r="L1017" s="81">
        <v>0</v>
      </c>
      <c r="M1017" s="328"/>
    </row>
    <row r="1018" spans="1:13" s="29" customFormat="1" ht="15" customHeight="1">
      <c r="A1018" s="459" t="s">
        <v>371</v>
      </c>
      <c r="B1018" s="479"/>
      <c r="C1018" s="479"/>
      <c r="D1018" s="479"/>
      <c r="E1018" s="479"/>
      <c r="F1018" s="479"/>
      <c r="G1018" s="479"/>
      <c r="H1018" s="479"/>
      <c r="I1018" s="479"/>
      <c r="J1018" s="479"/>
      <c r="K1018" s="479"/>
      <c r="L1018" s="479"/>
      <c r="M1018" s="480"/>
    </row>
    <row r="1019" spans="1:13" s="26" customFormat="1" ht="28.5" customHeight="1">
      <c r="A1019" s="306"/>
      <c r="B1019" s="308"/>
      <c r="C1019" s="293"/>
      <c r="D1019" s="85" t="s">
        <v>19</v>
      </c>
      <c r="E1019" s="216">
        <f>G1019+I1019+K1019</f>
        <v>30119.5</v>
      </c>
      <c r="F1019" s="216">
        <f>H1019+J1019+L1019</f>
        <v>13463.1</v>
      </c>
      <c r="G1019" s="216">
        <f aca="true" t="shared" si="245" ref="G1019:L1021">G1022+G1025+G1028+G1031+G1034+G1037+G1040+G1043+G1046+G1049+G1052+G1055</f>
        <v>30119.5</v>
      </c>
      <c r="H1019" s="216">
        <f t="shared" si="245"/>
        <v>13463.1</v>
      </c>
      <c r="I1019" s="216">
        <f aca="true" t="shared" si="246" ref="I1019:L1019">I1020+I1021</f>
        <v>0</v>
      </c>
      <c r="J1019" s="216">
        <f t="shared" si="246"/>
        <v>0</v>
      </c>
      <c r="K1019" s="216">
        <f t="shared" si="246"/>
        <v>0</v>
      </c>
      <c r="L1019" s="216">
        <f t="shared" si="246"/>
        <v>0</v>
      </c>
      <c r="M1019" s="293"/>
    </row>
    <row r="1020" spans="1:13" ht="30" customHeight="1">
      <c r="A1020" s="306"/>
      <c r="B1020" s="318"/>
      <c r="C1020" s="293"/>
      <c r="D1020" s="181" t="s">
        <v>15</v>
      </c>
      <c r="E1020" s="216">
        <f aca="true" t="shared" si="247" ref="E1020:E1021">G1020+I1020+K1020</f>
        <v>13382</v>
      </c>
      <c r="F1020" s="216">
        <f aca="true" t="shared" si="248" ref="F1020:F1057">H1020+J1020+L1020</f>
        <v>8381.400000000001</v>
      </c>
      <c r="G1020" s="217">
        <f t="shared" si="245"/>
        <v>13382</v>
      </c>
      <c r="H1020" s="217">
        <f t="shared" si="245"/>
        <v>8381.400000000001</v>
      </c>
      <c r="I1020" s="217">
        <f t="shared" si="245"/>
        <v>0</v>
      </c>
      <c r="J1020" s="217">
        <f t="shared" si="245"/>
        <v>0</v>
      </c>
      <c r="K1020" s="217">
        <f t="shared" si="245"/>
        <v>0</v>
      </c>
      <c r="L1020" s="217">
        <f t="shared" si="245"/>
        <v>0</v>
      </c>
      <c r="M1020" s="293"/>
    </row>
    <row r="1021" spans="1:13" ht="36" customHeight="1">
      <c r="A1021" s="306"/>
      <c r="B1021" s="344"/>
      <c r="C1021" s="293"/>
      <c r="D1021" s="181" t="s">
        <v>12</v>
      </c>
      <c r="E1021" s="216">
        <f t="shared" si="247"/>
        <v>16737.5</v>
      </c>
      <c r="F1021" s="216">
        <f t="shared" si="248"/>
        <v>5081.7</v>
      </c>
      <c r="G1021" s="217">
        <f t="shared" si="245"/>
        <v>16737.5</v>
      </c>
      <c r="H1021" s="217">
        <f t="shared" si="245"/>
        <v>5081.7</v>
      </c>
      <c r="I1021" s="217">
        <f t="shared" si="245"/>
        <v>0</v>
      </c>
      <c r="J1021" s="217">
        <f t="shared" si="245"/>
        <v>0</v>
      </c>
      <c r="K1021" s="217">
        <f t="shared" si="245"/>
        <v>0</v>
      </c>
      <c r="L1021" s="217">
        <f t="shared" si="245"/>
        <v>0</v>
      </c>
      <c r="M1021" s="293"/>
    </row>
    <row r="1022" spans="1:13" ht="15" customHeight="1">
      <c r="A1022" s="306" t="s">
        <v>373</v>
      </c>
      <c r="B1022" s="308" t="s">
        <v>374</v>
      </c>
      <c r="C1022" s="293"/>
      <c r="D1022" s="181" t="s">
        <v>19</v>
      </c>
      <c r="E1022" s="218">
        <f>E1023+E1024</f>
        <v>2520</v>
      </c>
      <c r="F1022" s="216">
        <f t="shared" si="248"/>
        <v>1420</v>
      </c>
      <c r="G1022" s="218">
        <f aca="true" t="shared" si="249" ref="G1022:L1022">G1023+G1024</f>
        <v>2520</v>
      </c>
      <c r="H1022" s="218">
        <f t="shared" si="249"/>
        <v>1420</v>
      </c>
      <c r="I1022" s="218">
        <v>0</v>
      </c>
      <c r="J1022" s="218">
        <f t="shared" si="249"/>
        <v>0</v>
      </c>
      <c r="K1022" s="218">
        <f t="shared" si="249"/>
        <v>0</v>
      </c>
      <c r="L1022" s="218">
        <f t="shared" si="249"/>
        <v>0</v>
      </c>
      <c r="M1022" s="293" t="s">
        <v>375</v>
      </c>
    </row>
    <row r="1023" spans="1:13" ht="15" customHeight="1">
      <c r="A1023" s="313"/>
      <c r="B1023" s="318"/>
      <c r="C1023" s="293"/>
      <c r="D1023" s="182" t="s">
        <v>15</v>
      </c>
      <c r="E1023" s="218">
        <v>1200</v>
      </c>
      <c r="F1023" s="216">
        <f t="shared" si="248"/>
        <v>1420</v>
      </c>
      <c r="G1023" s="218">
        <v>1200</v>
      </c>
      <c r="H1023" s="218">
        <v>1420</v>
      </c>
      <c r="I1023" s="218"/>
      <c r="J1023" s="218"/>
      <c r="K1023" s="218"/>
      <c r="L1023" s="218"/>
      <c r="M1023" s="293"/>
    </row>
    <row r="1024" spans="1:13" ht="50.25" customHeight="1">
      <c r="A1024" s="313"/>
      <c r="B1024" s="344"/>
      <c r="C1024" s="293"/>
      <c r="D1024" s="182" t="s">
        <v>12</v>
      </c>
      <c r="E1024" s="218">
        <v>1320</v>
      </c>
      <c r="F1024" s="216">
        <f t="shared" si="248"/>
        <v>0</v>
      </c>
      <c r="G1024" s="218">
        <v>1320</v>
      </c>
      <c r="H1024" s="218">
        <v>0</v>
      </c>
      <c r="I1024" s="218"/>
      <c r="J1024" s="218"/>
      <c r="K1024" s="218"/>
      <c r="L1024" s="218"/>
      <c r="M1024" s="293"/>
    </row>
    <row r="1025" spans="1:13" ht="15" customHeight="1">
      <c r="A1025" s="306" t="s">
        <v>376</v>
      </c>
      <c r="B1025" s="308" t="s">
        <v>377</v>
      </c>
      <c r="C1025" s="293"/>
      <c r="D1025" s="181" t="s">
        <v>19</v>
      </c>
      <c r="E1025" s="218">
        <f>E1026+E1027</f>
        <v>170</v>
      </c>
      <c r="F1025" s="216">
        <f t="shared" si="248"/>
        <v>98.9</v>
      </c>
      <c r="G1025" s="218">
        <f aca="true" t="shared" si="250" ref="G1025:L1025">G1026+G1027</f>
        <v>170</v>
      </c>
      <c r="H1025" s="218">
        <f t="shared" si="250"/>
        <v>98.9</v>
      </c>
      <c r="I1025" s="218">
        <f t="shared" si="250"/>
        <v>0</v>
      </c>
      <c r="J1025" s="218">
        <f t="shared" si="250"/>
        <v>0</v>
      </c>
      <c r="K1025" s="218">
        <f t="shared" si="250"/>
        <v>0</v>
      </c>
      <c r="L1025" s="218">
        <f t="shared" si="250"/>
        <v>0</v>
      </c>
      <c r="M1025" s="293" t="s">
        <v>378</v>
      </c>
    </row>
    <row r="1026" spans="1:13" ht="15" customHeight="1">
      <c r="A1026" s="313"/>
      <c r="B1026" s="318"/>
      <c r="C1026" s="293"/>
      <c r="D1026" s="182" t="s">
        <v>15</v>
      </c>
      <c r="E1026" s="218">
        <v>80</v>
      </c>
      <c r="F1026" s="216">
        <f t="shared" si="248"/>
        <v>69</v>
      </c>
      <c r="G1026" s="218">
        <v>80</v>
      </c>
      <c r="H1026" s="218">
        <v>69</v>
      </c>
      <c r="I1026" s="218"/>
      <c r="J1026" s="218"/>
      <c r="K1026" s="218"/>
      <c r="L1026" s="218"/>
      <c r="M1026" s="293"/>
    </row>
    <row r="1027" spans="1:13" ht="15" customHeight="1">
      <c r="A1027" s="313"/>
      <c r="B1027" s="344"/>
      <c r="C1027" s="293"/>
      <c r="D1027" s="182" t="s">
        <v>12</v>
      </c>
      <c r="E1027" s="218">
        <v>90</v>
      </c>
      <c r="F1027" s="216">
        <f t="shared" si="248"/>
        <v>29.9</v>
      </c>
      <c r="G1027" s="218">
        <v>90</v>
      </c>
      <c r="H1027" s="218">
        <v>29.9</v>
      </c>
      <c r="I1027" s="218"/>
      <c r="J1027" s="218"/>
      <c r="K1027" s="218"/>
      <c r="L1027" s="218"/>
      <c r="M1027" s="293"/>
    </row>
    <row r="1028" spans="1:13" ht="15" customHeight="1">
      <c r="A1028" s="306" t="s">
        <v>379</v>
      </c>
      <c r="B1028" s="308" t="s">
        <v>380</v>
      </c>
      <c r="C1028" s="293"/>
      <c r="D1028" s="181" t="s">
        <v>19</v>
      </c>
      <c r="E1028" s="218">
        <f aca="true" t="shared" si="251" ref="E1028:L1028">E1029+E1030</f>
        <v>2100</v>
      </c>
      <c r="F1028" s="216">
        <f t="shared" si="248"/>
        <v>0</v>
      </c>
      <c r="G1028" s="218">
        <f t="shared" si="251"/>
        <v>2100</v>
      </c>
      <c r="H1028" s="218">
        <f t="shared" si="251"/>
        <v>0</v>
      </c>
      <c r="I1028" s="218">
        <f t="shared" si="251"/>
        <v>0</v>
      </c>
      <c r="J1028" s="218">
        <f t="shared" si="251"/>
        <v>0</v>
      </c>
      <c r="K1028" s="218">
        <f t="shared" si="251"/>
        <v>0</v>
      </c>
      <c r="L1028" s="218">
        <f t="shared" si="251"/>
        <v>0</v>
      </c>
      <c r="M1028" s="293" t="s">
        <v>381</v>
      </c>
    </row>
    <row r="1029" spans="1:13" ht="15" customHeight="1">
      <c r="A1029" s="313"/>
      <c r="B1029" s="318"/>
      <c r="C1029" s="293"/>
      <c r="D1029" s="182" t="s">
        <v>15</v>
      </c>
      <c r="E1029" s="218">
        <v>1000</v>
      </c>
      <c r="F1029" s="216">
        <f t="shared" si="248"/>
        <v>0</v>
      </c>
      <c r="G1029" s="218">
        <v>1000</v>
      </c>
      <c r="H1029" s="218">
        <v>0</v>
      </c>
      <c r="I1029" s="218"/>
      <c r="J1029" s="218"/>
      <c r="K1029" s="218"/>
      <c r="L1029" s="218"/>
      <c r="M1029" s="293"/>
    </row>
    <row r="1030" spans="1:13" ht="33" customHeight="1">
      <c r="A1030" s="313"/>
      <c r="B1030" s="344"/>
      <c r="C1030" s="293"/>
      <c r="D1030" s="182" t="s">
        <v>12</v>
      </c>
      <c r="E1030" s="218">
        <v>1100</v>
      </c>
      <c r="F1030" s="216">
        <f t="shared" si="248"/>
        <v>0</v>
      </c>
      <c r="G1030" s="218">
        <v>1100</v>
      </c>
      <c r="H1030" s="218">
        <v>0</v>
      </c>
      <c r="I1030" s="218"/>
      <c r="J1030" s="218"/>
      <c r="K1030" s="218"/>
      <c r="L1030" s="218"/>
      <c r="M1030" s="293"/>
    </row>
    <row r="1031" spans="1:13" ht="15" customHeight="1">
      <c r="A1031" s="306" t="s">
        <v>382</v>
      </c>
      <c r="B1031" s="293" t="s">
        <v>383</v>
      </c>
      <c r="C1031" s="293"/>
      <c r="D1031" s="181" t="s">
        <v>19</v>
      </c>
      <c r="E1031" s="218">
        <f aca="true" t="shared" si="252" ref="E1031:L1031">E1032+E1033</f>
        <v>2200</v>
      </c>
      <c r="F1031" s="216">
        <f t="shared" si="248"/>
        <v>117.8</v>
      </c>
      <c r="G1031" s="218">
        <f t="shared" si="252"/>
        <v>2200</v>
      </c>
      <c r="H1031" s="218">
        <f t="shared" si="252"/>
        <v>117.8</v>
      </c>
      <c r="I1031" s="218">
        <f t="shared" si="252"/>
        <v>0</v>
      </c>
      <c r="J1031" s="218">
        <f t="shared" si="252"/>
        <v>0</v>
      </c>
      <c r="K1031" s="218">
        <f t="shared" si="252"/>
        <v>0</v>
      </c>
      <c r="L1031" s="218">
        <f t="shared" si="252"/>
        <v>0</v>
      </c>
      <c r="M1031" s="293" t="s">
        <v>384</v>
      </c>
    </row>
    <row r="1032" spans="1:13" ht="15" customHeight="1">
      <c r="A1032" s="313"/>
      <c r="B1032" s="293"/>
      <c r="C1032" s="293"/>
      <c r="D1032" s="182" t="s">
        <v>15</v>
      </c>
      <c r="E1032" s="218">
        <v>1000</v>
      </c>
      <c r="F1032" s="216">
        <f t="shared" si="248"/>
        <v>117.8</v>
      </c>
      <c r="G1032" s="218">
        <v>1000</v>
      </c>
      <c r="H1032" s="218">
        <v>117.8</v>
      </c>
      <c r="I1032" s="218"/>
      <c r="J1032" s="218"/>
      <c r="K1032" s="218"/>
      <c r="L1032" s="218"/>
      <c r="M1032" s="293"/>
    </row>
    <row r="1033" spans="1:13" ht="15" customHeight="1">
      <c r="A1033" s="313"/>
      <c r="B1033" s="293"/>
      <c r="C1033" s="293"/>
      <c r="D1033" s="182" t="s">
        <v>12</v>
      </c>
      <c r="E1033" s="218">
        <v>1200</v>
      </c>
      <c r="F1033" s="216">
        <f t="shared" si="248"/>
        <v>0</v>
      </c>
      <c r="G1033" s="218">
        <v>1200</v>
      </c>
      <c r="H1033" s="218">
        <v>0</v>
      </c>
      <c r="I1033" s="218"/>
      <c r="J1033" s="218"/>
      <c r="K1033" s="218"/>
      <c r="L1033" s="218"/>
      <c r="M1033" s="293"/>
    </row>
    <row r="1034" spans="1:13" ht="15" customHeight="1">
      <c r="A1034" s="306" t="s">
        <v>385</v>
      </c>
      <c r="B1034" s="293" t="s">
        <v>386</v>
      </c>
      <c r="C1034" s="293"/>
      <c r="D1034" s="181" t="s">
        <v>19</v>
      </c>
      <c r="E1034" s="218">
        <f aca="true" t="shared" si="253" ref="E1034:L1034">E1035+E1036</f>
        <v>55</v>
      </c>
      <c r="F1034" s="216">
        <f t="shared" si="248"/>
        <v>0</v>
      </c>
      <c r="G1034" s="218">
        <f t="shared" si="253"/>
        <v>55</v>
      </c>
      <c r="H1034" s="218">
        <f t="shared" si="253"/>
        <v>0</v>
      </c>
      <c r="I1034" s="218">
        <f t="shared" si="253"/>
        <v>0</v>
      </c>
      <c r="J1034" s="218">
        <f t="shared" si="253"/>
        <v>0</v>
      </c>
      <c r="K1034" s="218">
        <f t="shared" si="253"/>
        <v>0</v>
      </c>
      <c r="L1034" s="218">
        <f t="shared" si="253"/>
        <v>0</v>
      </c>
      <c r="M1034" s="293" t="s">
        <v>381</v>
      </c>
    </row>
    <row r="1035" spans="1:13" ht="15" customHeight="1">
      <c r="A1035" s="313"/>
      <c r="B1035" s="293"/>
      <c r="C1035" s="293"/>
      <c r="D1035" s="182" t="s">
        <v>15</v>
      </c>
      <c r="E1035" s="218">
        <v>35</v>
      </c>
      <c r="F1035" s="216">
        <f t="shared" si="248"/>
        <v>0</v>
      </c>
      <c r="G1035" s="218">
        <v>35</v>
      </c>
      <c r="H1035" s="218">
        <v>0</v>
      </c>
      <c r="I1035" s="218"/>
      <c r="J1035" s="218"/>
      <c r="K1035" s="218"/>
      <c r="L1035" s="218"/>
      <c r="M1035" s="293"/>
    </row>
    <row r="1036" spans="1:13" ht="41.25" customHeight="1">
      <c r="A1036" s="313"/>
      <c r="B1036" s="293"/>
      <c r="C1036" s="293"/>
      <c r="D1036" s="182" t="s">
        <v>12</v>
      </c>
      <c r="E1036" s="218">
        <v>20</v>
      </c>
      <c r="F1036" s="216">
        <f t="shared" si="248"/>
        <v>0</v>
      </c>
      <c r="G1036" s="218">
        <v>20</v>
      </c>
      <c r="H1036" s="218">
        <v>0</v>
      </c>
      <c r="I1036" s="218"/>
      <c r="J1036" s="218"/>
      <c r="K1036" s="218"/>
      <c r="L1036" s="218"/>
      <c r="M1036" s="293"/>
    </row>
    <row r="1037" spans="1:13" ht="15" customHeight="1">
      <c r="A1037" s="306" t="s">
        <v>387</v>
      </c>
      <c r="B1037" s="293" t="s">
        <v>388</v>
      </c>
      <c r="C1037" s="293"/>
      <c r="D1037" s="181" t="s">
        <v>19</v>
      </c>
      <c r="E1037" s="218">
        <f aca="true" t="shared" si="254" ref="E1037:L1037">E1038+E1039</f>
        <v>13760</v>
      </c>
      <c r="F1037" s="216">
        <f t="shared" si="248"/>
        <v>10557.1</v>
      </c>
      <c r="G1037" s="218">
        <f t="shared" si="254"/>
        <v>13760</v>
      </c>
      <c r="H1037" s="218">
        <f t="shared" si="254"/>
        <v>10557.1</v>
      </c>
      <c r="I1037" s="218">
        <f t="shared" si="254"/>
        <v>0</v>
      </c>
      <c r="J1037" s="218">
        <f t="shared" si="254"/>
        <v>0</v>
      </c>
      <c r="K1037" s="218">
        <f t="shared" si="254"/>
        <v>0</v>
      </c>
      <c r="L1037" s="218">
        <f t="shared" si="254"/>
        <v>0</v>
      </c>
      <c r="M1037" s="293" t="s">
        <v>389</v>
      </c>
    </row>
    <row r="1038" spans="1:13" ht="15" customHeight="1">
      <c r="A1038" s="313"/>
      <c r="B1038" s="293"/>
      <c r="C1038" s="293"/>
      <c r="D1038" s="182" t="s">
        <v>15</v>
      </c>
      <c r="E1038" s="218">
        <v>5760</v>
      </c>
      <c r="F1038" s="216">
        <f t="shared" si="248"/>
        <v>5976.1</v>
      </c>
      <c r="G1038" s="218">
        <v>5760</v>
      </c>
      <c r="H1038" s="218">
        <v>5976.1</v>
      </c>
      <c r="I1038" s="218"/>
      <c r="J1038" s="218"/>
      <c r="K1038" s="218"/>
      <c r="L1038" s="218"/>
      <c r="M1038" s="293"/>
    </row>
    <row r="1039" spans="1:13" ht="80.25" customHeight="1">
      <c r="A1039" s="313"/>
      <c r="B1039" s="293"/>
      <c r="C1039" s="293"/>
      <c r="D1039" s="182" t="s">
        <v>12</v>
      </c>
      <c r="E1039" s="218">
        <v>8000</v>
      </c>
      <c r="F1039" s="216">
        <f t="shared" si="248"/>
        <v>4581</v>
      </c>
      <c r="G1039" s="218">
        <v>8000</v>
      </c>
      <c r="H1039" s="218">
        <v>4581</v>
      </c>
      <c r="I1039" s="218"/>
      <c r="J1039" s="218"/>
      <c r="K1039" s="218"/>
      <c r="L1039" s="218"/>
      <c r="M1039" s="293"/>
    </row>
    <row r="1040" spans="1:13" ht="15" customHeight="1">
      <c r="A1040" s="306" t="s">
        <v>390</v>
      </c>
      <c r="B1040" s="293" t="s">
        <v>391</v>
      </c>
      <c r="C1040" s="293"/>
      <c r="D1040" s="181" t="s">
        <v>19</v>
      </c>
      <c r="E1040" s="218">
        <f aca="true" t="shared" si="255" ref="E1040:L1040">E1041+E1042</f>
        <v>700</v>
      </c>
      <c r="F1040" s="216">
        <f t="shared" si="248"/>
        <v>0</v>
      </c>
      <c r="G1040" s="218">
        <f t="shared" si="255"/>
        <v>700</v>
      </c>
      <c r="H1040" s="218">
        <f t="shared" si="255"/>
        <v>0</v>
      </c>
      <c r="I1040" s="218">
        <f t="shared" si="255"/>
        <v>0</v>
      </c>
      <c r="J1040" s="218">
        <f t="shared" si="255"/>
        <v>0</v>
      </c>
      <c r="K1040" s="218">
        <f t="shared" si="255"/>
        <v>0</v>
      </c>
      <c r="L1040" s="218">
        <f t="shared" si="255"/>
        <v>0</v>
      </c>
      <c r="M1040" s="293" t="s">
        <v>381</v>
      </c>
    </row>
    <row r="1041" spans="1:13" ht="20.25">
      <c r="A1041" s="313"/>
      <c r="B1041" s="293"/>
      <c r="C1041" s="293"/>
      <c r="D1041" s="182" t="s">
        <v>15</v>
      </c>
      <c r="E1041" s="218">
        <v>300</v>
      </c>
      <c r="F1041" s="216">
        <f t="shared" si="248"/>
        <v>0</v>
      </c>
      <c r="G1041" s="218">
        <v>300</v>
      </c>
      <c r="H1041" s="218">
        <v>0</v>
      </c>
      <c r="I1041" s="218"/>
      <c r="J1041" s="218"/>
      <c r="K1041" s="218"/>
      <c r="L1041" s="218"/>
      <c r="M1041" s="293"/>
    </row>
    <row r="1042" spans="1:13" ht="20.25">
      <c r="A1042" s="313"/>
      <c r="B1042" s="293"/>
      <c r="C1042" s="293"/>
      <c r="D1042" s="182" t="s">
        <v>12</v>
      </c>
      <c r="E1042" s="218">
        <v>400</v>
      </c>
      <c r="F1042" s="216">
        <f t="shared" si="248"/>
        <v>0</v>
      </c>
      <c r="G1042" s="218">
        <v>400</v>
      </c>
      <c r="H1042" s="218">
        <v>0</v>
      </c>
      <c r="I1042" s="218"/>
      <c r="J1042" s="218"/>
      <c r="K1042" s="218"/>
      <c r="L1042" s="218"/>
      <c r="M1042" s="293"/>
    </row>
    <row r="1043" spans="1:13" ht="15" customHeight="1">
      <c r="A1043" s="306" t="s">
        <v>392</v>
      </c>
      <c r="B1043" s="293" t="s">
        <v>393</v>
      </c>
      <c r="C1043" s="293"/>
      <c r="D1043" s="181" t="s">
        <v>19</v>
      </c>
      <c r="E1043" s="218">
        <f aca="true" t="shared" si="256" ref="E1043:L1043">E1044+E1045</f>
        <v>2100</v>
      </c>
      <c r="F1043" s="216">
        <f t="shared" si="248"/>
        <v>0</v>
      </c>
      <c r="G1043" s="218">
        <f t="shared" si="256"/>
        <v>2100</v>
      </c>
      <c r="H1043" s="218">
        <f t="shared" si="256"/>
        <v>0</v>
      </c>
      <c r="I1043" s="218">
        <f t="shared" si="256"/>
        <v>0</v>
      </c>
      <c r="J1043" s="218">
        <f t="shared" si="256"/>
        <v>0</v>
      </c>
      <c r="K1043" s="218">
        <f t="shared" si="256"/>
        <v>0</v>
      </c>
      <c r="L1043" s="218">
        <f t="shared" si="256"/>
        <v>0</v>
      </c>
      <c r="M1043" s="293" t="s">
        <v>381</v>
      </c>
    </row>
    <row r="1044" spans="1:13" ht="20.25">
      <c r="A1044" s="313"/>
      <c r="B1044" s="293"/>
      <c r="C1044" s="293"/>
      <c r="D1044" s="182" t="s">
        <v>15</v>
      </c>
      <c r="E1044" s="218">
        <v>1000</v>
      </c>
      <c r="F1044" s="216">
        <f t="shared" si="248"/>
        <v>0</v>
      </c>
      <c r="G1044" s="218">
        <v>1000</v>
      </c>
      <c r="H1044" s="218">
        <v>0</v>
      </c>
      <c r="I1044" s="218"/>
      <c r="J1044" s="218"/>
      <c r="K1044" s="218"/>
      <c r="L1044" s="218"/>
      <c r="M1044" s="293"/>
    </row>
    <row r="1045" spans="1:13" ht="15" customHeight="1">
      <c r="A1045" s="313"/>
      <c r="B1045" s="293"/>
      <c r="C1045" s="293"/>
      <c r="D1045" s="182" t="s">
        <v>12</v>
      </c>
      <c r="E1045" s="218">
        <v>1100</v>
      </c>
      <c r="F1045" s="216">
        <f t="shared" si="248"/>
        <v>0</v>
      </c>
      <c r="G1045" s="218">
        <v>1100</v>
      </c>
      <c r="H1045" s="218">
        <v>0</v>
      </c>
      <c r="I1045" s="218"/>
      <c r="J1045" s="218"/>
      <c r="K1045" s="218"/>
      <c r="L1045" s="218"/>
      <c r="M1045" s="293"/>
    </row>
    <row r="1046" spans="1:13" ht="20.25">
      <c r="A1046" s="306" t="s">
        <v>394</v>
      </c>
      <c r="B1046" s="293" t="s">
        <v>395</v>
      </c>
      <c r="C1046" s="293" t="s">
        <v>396</v>
      </c>
      <c r="D1046" s="181" t="s">
        <v>19</v>
      </c>
      <c r="E1046" s="218">
        <f aca="true" t="shared" si="257" ref="E1046:L1046">E1047+E1048</f>
        <v>2100</v>
      </c>
      <c r="F1046" s="216">
        <f t="shared" si="248"/>
        <v>394.5</v>
      </c>
      <c r="G1046" s="218">
        <f t="shared" si="257"/>
        <v>2100</v>
      </c>
      <c r="H1046" s="218">
        <f t="shared" si="257"/>
        <v>394.5</v>
      </c>
      <c r="I1046" s="218">
        <f t="shared" si="257"/>
        <v>0</v>
      </c>
      <c r="J1046" s="218">
        <f t="shared" si="257"/>
        <v>0</v>
      </c>
      <c r="K1046" s="218">
        <f t="shared" si="257"/>
        <v>0</v>
      </c>
      <c r="L1046" s="218">
        <f t="shared" si="257"/>
        <v>0</v>
      </c>
      <c r="M1046" s="293" t="s">
        <v>397</v>
      </c>
    </row>
    <row r="1047" spans="1:13" ht="15" customHeight="1">
      <c r="A1047" s="313"/>
      <c r="B1047" s="293"/>
      <c r="C1047" s="293"/>
      <c r="D1047" s="182" t="s">
        <v>15</v>
      </c>
      <c r="E1047" s="218">
        <v>1000</v>
      </c>
      <c r="F1047" s="216">
        <f t="shared" si="248"/>
        <v>394.5</v>
      </c>
      <c r="G1047" s="218">
        <v>1000</v>
      </c>
      <c r="H1047" s="218">
        <v>394.5</v>
      </c>
      <c r="I1047" s="218"/>
      <c r="J1047" s="218"/>
      <c r="K1047" s="218"/>
      <c r="L1047" s="218"/>
      <c r="M1047" s="293"/>
    </row>
    <row r="1048" spans="1:13" s="25" customFormat="1" ht="20.25">
      <c r="A1048" s="313"/>
      <c r="B1048" s="293"/>
      <c r="C1048" s="293"/>
      <c r="D1048" s="182" t="s">
        <v>12</v>
      </c>
      <c r="E1048" s="218">
        <v>1100</v>
      </c>
      <c r="F1048" s="216">
        <f t="shared" si="248"/>
        <v>0</v>
      </c>
      <c r="G1048" s="218">
        <v>1100</v>
      </c>
      <c r="H1048" s="218">
        <v>0</v>
      </c>
      <c r="I1048" s="218"/>
      <c r="J1048" s="218"/>
      <c r="K1048" s="218"/>
      <c r="L1048" s="218"/>
      <c r="M1048" s="293"/>
    </row>
    <row r="1049" spans="1:13" ht="15" customHeight="1">
      <c r="A1049" s="306" t="s">
        <v>398</v>
      </c>
      <c r="B1049" s="293" t="s">
        <v>399</v>
      </c>
      <c r="C1049" s="293"/>
      <c r="D1049" s="181" t="s">
        <v>19</v>
      </c>
      <c r="E1049" s="218">
        <f aca="true" t="shared" si="258" ref="E1049:L1049">E1050+E1051</f>
        <v>2200</v>
      </c>
      <c r="F1049" s="216">
        <f t="shared" si="248"/>
        <v>0</v>
      </c>
      <c r="G1049" s="218">
        <f t="shared" si="258"/>
        <v>2200</v>
      </c>
      <c r="H1049" s="218">
        <f t="shared" si="258"/>
        <v>0</v>
      </c>
      <c r="I1049" s="218">
        <f t="shared" si="258"/>
        <v>0</v>
      </c>
      <c r="J1049" s="218">
        <f t="shared" si="258"/>
        <v>0</v>
      </c>
      <c r="K1049" s="218">
        <f t="shared" si="258"/>
        <v>0</v>
      </c>
      <c r="L1049" s="218">
        <f t="shared" si="258"/>
        <v>0</v>
      </c>
      <c r="M1049" s="293" t="s">
        <v>400</v>
      </c>
    </row>
    <row r="1050" spans="1:13" s="25" customFormat="1" ht="20.25">
      <c r="A1050" s="313"/>
      <c r="B1050" s="293"/>
      <c r="C1050" s="293"/>
      <c r="D1050" s="182" t="s">
        <v>15</v>
      </c>
      <c r="E1050" s="218">
        <v>1000</v>
      </c>
      <c r="F1050" s="216">
        <f t="shared" si="248"/>
        <v>0</v>
      </c>
      <c r="G1050" s="218">
        <v>1000</v>
      </c>
      <c r="H1050" s="218">
        <v>0</v>
      </c>
      <c r="I1050" s="218"/>
      <c r="J1050" s="218"/>
      <c r="K1050" s="218"/>
      <c r="L1050" s="218"/>
      <c r="M1050" s="293"/>
    </row>
    <row r="1051" spans="1:13" ht="28.5" customHeight="1">
      <c r="A1051" s="313"/>
      <c r="B1051" s="293"/>
      <c r="C1051" s="293"/>
      <c r="D1051" s="182" t="s">
        <v>12</v>
      </c>
      <c r="E1051" s="218">
        <v>1200</v>
      </c>
      <c r="F1051" s="216">
        <f t="shared" si="248"/>
        <v>0</v>
      </c>
      <c r="G1051" s="218">
        <v>1200</v>
      </c>
      <c r="H1051" s="218">
        <v>0</v>
      </c>
      <c r="I1051" s="218"/>
      <c r="J1051" s="218"/>
      <c r="K1051" s="218"/>
      <c r="L1051" s="218"/>
      <c r="M1051" s="293"/>
    </row>
    <row r="1052" spans="1:13" s="25" customFormat="1" ht="20.25">
      <c r="A1052" s="306" t="s">
        <v>401</v>
      </c>
      <c r="B1052" s="293" t="s">
        <v>402</v>
      </c>
      <c r="C1052" s="293"/>
      <c r="D1052" s="181" t="s">
        <v>19</v>
      </c>
      <c r="E1052" s="218">
        <f aca="true" t="shared" si="259" ref="E1052:L1052">E1053+E1054</f>
        <v>2200</v>
      </c>
      <c r="F1052" s="216">
        <f t="shared" si="248"/>
        <v>0</v>
      </c>
      <c r="G1052" s="218">
        <f t="shared" si="259"/>
        <v>2200</v>
      </c>
      <c r="H1052" s="218">
        <f t="shared" si="259"/>
        <v>0</v>
      </c>
      <c r="I1052" s="218">
        <f t="shared" si="259"/>
        <v>0</v>
      </c>
      <c r="J1052" s="218">
        <f t="shared" si="259"/>
        <v>0</v>
      </c>
      <c r="K1052" s="218">
        <f t="shared" si="259"/>
        <v>0</v>
      </c>
      <c r="L1052" s="218">
        <f t="shared" si="259"/>
        <v>0</v>
      </c>
      <c r="M1052" s="293" t="s">
        <v>403</v>
      </c>
    </row>
    <row r="1053" spans="1:13" ht="15" customHeight="1">
      <c r="A1053" s="313"/>
      <c r="B1053" s="293"/>
      <c r="C1053" s="293"/>
      <c r="D1053" s="182" t="s">
        <v>15</v>
      </c>
      <c r="E1053" s="218">
        <v>1000</v>
      </c>
      <c r="F1053" s="216">
        <f t="shared" si="248"/>
        <v>0</v>
      </c>
      <c r="G1053" s="218">
        <v>1000</v>
      </c>
      <c r="H1053" s="218">
        <v>0</v>
      </c>
      <c r="I1053" s="218"/>
      <c r="J1053" s="218"/>
      <c r="K1053" s="218"/>
      <c r="L1053" s="218"/>
      <c r="M1053" s="293"/>
    </row>
    <row r="1054" spans="1:13" s="25" customFormat="1" ht="20.25">
      <c r="A1054" s="313"/>
      <c r="B1054" s="293"/>
      <c r="C1054" s="293"/>
      <c r="D1054" s="182" t="s">
        <v>12</v>
      </c>
      <c r="E1054" s="218">
        <v>1200</v>
      </c>
      <c r="F1054" s="216">
        <f t="shared" si="248"/>
        <v>0</v>
      </c>
      <c r="G1054" s="218">
        <v>1200</v>
      </c>
      <c r="H1054" s="218">
        <v>0</v>
      </c>
      <c r="I1054" s="218"/>
      <c r="J1054" s="218"/>
      <c r="K1054" s="218"/>
      <c r="L1054" s="218"/>
      <c r="M1054" s="293"/>
    </row>
    <row r="1055" spans="1:13" ht="15" customHeight="1">
      <c r="A1055" s="306" t="s">
        <v>404</v>
      </c>
      <c r="B1055" s="293" t="s">
        <v>405</v>
      </c>
      <c r="C1055" s="293"/>
      <c r="D1055" s="181" t="s">
        <v>19</v>
      </c>
      <c r="E1055" s="218">
        <f aca="true" t="shared" si="260" ref="E1055:L1055">E1056+E1057</f>
        <v>14.5</v>
      </c>
      <c r="F1055" s="216">
        <f t="shared" si="248"/>
        <v>874.8</v>
      </c>
      <c r="G1055" s="218">
        <f t="shared" si="260"/>
        <v>14.5</v>
      </c>
      <c r="H1055" s="218">
        <f t="shared" si="260"/>
        <v>874.8</v>
      </c>
      <c r="I1055" s="218">
        <f t="shared" si="260"/>
        <v>0</v>
      </c>
      <c r="J1055" s="218">
        <f t="shared" si="260"/>
        <v>0</v>
      </c>
      <c r="K1055" s="218">
        <f t="shared" si="260"/>
        <v>0</v>
      </c>
      <c r="L1055" s="218">
        <f t="shared" si="260"/>
        <v>0</v>
      </c>
      <c r="M1055" s="293" t="s">
        <v>406</v>
      </c>
    </row>
    <row r="1056" spans="1:13" s="25" customFormat="1" ht="20.25">
      <c r="A1056" s="313"/>
      <c r="B1056" s="293"/>
      <c r="C1056" s="293"/>
      <c r="D1056" s="182" t="s">
        <v>15</v>
      </c>
      <c r="E1056" s="218">
        <v>7</v>
      </c>
      <c r="F1056" s="216">
        <f t="shared" si="248"/>
        <v>404</v>
      </c>
      <c r="G1056" s="218">
        <v>7</v>
      </c>
      <c r="H1056" s="218">
        <v>404</v>
      </c>
      <c r="I1056" s="218"/>
      <c r="J1056" s="218"/>
      <c r="K1056" s="218"/>
      <c r="L1056" s="218"/>
      <c r="M1056" s="293"/>
    </row>
    <row r="1057" spans="1:13" ht="33" customHeight="1">
      <c r="A1057" s="313"/>
      <c r="B1057" s="293"/>
      <c r="C1057" s="293"/>
      <c r="D1057" s="182" t="s">
        <v>12</v>
      </c>
      <c r="E1057" s="218">
        <v>7.5</v>
      </c>
      <c r="F1057" s="216">
        <f t="shared" si="248"/>
        <v>470.8</v>
      </c>
      <c r="G1057" s="218">
        <v>7.5</v>
      </c>
      <c r="H1057" s="218">
        <v>470.8</v>
      </c>
      <c r="I1057" s="218"/>
      <c r="J1057" s="218"/>
      <c r="K1057" s="218"/>
      <c r="L1057" s="218"/>
      <c r="M1057" s="293"/>
    </row>
    <row r="1058" spans="1:13" ht="15" customHeight="1">
      <c r="A1058" s="325" t="s">
        <v>407</v>
      </c>
      <c r="B1058" s="326"/>
      <c r="C1058" s="326"/>
      <c r="D1058" s="326"/>
      <c r="E1058" s="326"/>
      <c r="F1058" s="326"/>
      <c r="G1058" s="326"/>
      <c r="H1058" s="326"/>
      <c r="I1058" s="326"/>
      <c r="J1058" s="326"/>
      <c r="K1058" s="326"/>
      <c r="L1058" s="326"/>
      <c r="M1058" s="327"/>
    </row>
    <row r="1059" spans="1:13" ht="15" customHeight="1">
      <c r="A1059" s="325" t="s">
        <v>408</v>
      </c>
      <c r="B1059" s="326"/>
      <c r="C1059" s="326"/>
      <c r="D1059" s="326"/>
      <c r="E1059" s="326"/>
      <c r="F1059" s="326"/>
      <c r="G1059" s="326"/>
      <c r="H1059" s="326"/>
      <c r="I1059" s="326"/>
      <c r="J1059" s="326"/>
      <c r="K1059" s="326"/>
      <c r="L1059" s="326"/>
      <c r="M1059" s="327"/>
    </row>
    <row r="1060" spans="1:13" ht="15" customHeight="1">
      <c r="A1060" s="306" t="s">
        <v>373</v>
      </c>
      <c r="B1060" s="293" t="s">
        <v>873</v>
      </c>
      <c r="C1060" s="293"/>
      <c r="D1060" s="181" t="s">
        <v>19</v>
      </c>
      <c r="E1060" s="204">
        <f>G1060+I1060+K1060</f>
        <v>35</v>
      </c>
      <c r="F1060" s="204">
        <f>H1060+J1060+L1060</f>
        <v>35</v>
      </c>
      <c r="G1060" s="204">
        <f>G1061+G1062</f>
        <v>0</v>
      </c>
      <c r="H1060" s="204">
        <f aca="true" t="shared" si="261" ref="H1060:L1060">H1061+H1062</f>
        <v>0</v>
      </c>
      <c r="I1060" s="204">
        <f t="shared" si="261"/>
        <v>35</v>
      </c>
      <c r="J1060" s="204">
        <f t="shared" si="261"/>
        <v>7</v>
      </c>
      <c r="K1060" s="204">
        <f t="shared" si="261"/>
        <v>0</v>
      </c>
      <c r="L1060" s="204">
        <f t="shared" si="261"/>
        <v>28</v>
      </c>
      <c r="M1060" s="293" t="s">
        <v>874</v>
      </c>
    </row>
    <row r="1061" spans="1:13" ht="15" customHeight="1">
      <c r="A1061" s="306"/>
      <c r="B1061" s="293"/>
      <c r="C1061" s="293"/>
      <c r="D1061" s="182" t="s">
        <v>15</v>
      </c>
      <c r="E1061" s="204">
        <v>25</v>
      </c>
      <c r="F1061" s="204">
        <v>25</v>
      </c>
      <c r="G1061" s="204">
        <v>0</v>
      </c>
      <c r="H1061" s="204">
        <v>0</v>
      </c>
      <c r="I1061" s="204">
        <v>25</v>
      </c>
      <c r="J1061" s="204">
        <v>2</v>
      </c>
      <c r="K1061" s="204">
        <v>0</v>
      </c>
      <c r="L1061" s="204">
        <v>23</v>
      </c>
      <c r="M1061" s="293"/>
    </row>
    <row r="1062" spans="1:13" ht="35.25" customHeight="1">
      <c r="A1062" s="306"/>
      <c r="B1062" s="293"/>
      <c r="C1062" s="293"/>
      <c r="D1062" s="182" t="s">
        <v>12</v>
      </c>
      <c r="E1062" s="204">
        <v>10</v>
      </c>
      <c r="F1062" s="204">
        <v>10</v>
      </c>
      <c r="G1062" s="204">
        <v>0</v>
      </c>
      <c r="H1062" s="204">
        <v>0</v>
      </c>
      <c r="I1062" s="204">
        <v>10</v>
      </c>
      <c r="J1062" s="204">
        <v>5</v>
      </c>
      <c r="K1062" s="204">
        <v>0</v>
      </c>
      <c r="L1062" s="204">
        <v>5</v>
      </c>
      <c r="M1062" s="293"/>
    </row>
    <row r="1063" spans="1:13" ht="15" customHeight="1">
      <c r="A1063" s="329" t="s">
        <v>659</v>
      </c>
      <c r="B1063" s="329"/>
      <c r="C1063" s="329"/>
      <c r="D1063" s="329"/>
      <c r="E1063" s="329"/>
      <c r="F1063" s="329"/>
      <c r="G1063" s="329"/>
      <c r="H1063" s="329"/>
      <c r="I1063" s="329"/>
      <c r="J1063" s="329"/>
      <c r="K1063" s="329"/>
      <c r="L1063" s="329"/>
      <c r="M1063" s="329"/>
    </row>
    <row r="1064" spans="1:13" ht="15" customHeight="1">
      <c r="A1064" s="219"/>
      <c r="B1064" s="331"/>
      <c r="C1064" s="330"/>
      <c r="D1064" s="220" t="s">
        <v>538</v>
      </c>
      <c r="E1064" s="221">
        <f>G1064+I1064+K1064</f>
        <v>1038.8</v>
      </c>
      <c r="F1064" s="221">
        <f>H1064+J1064+L1064</f>
        <v>1028.3000000000002</v>
      </c>
      <c r="G1064" s="221">
        <f>G1065+G1066</f>
        <v>0</v>
      </c>
      <c r="H1064" s="221">
        <f aca="true" t="shared" si="262" ref="H1064:L1064">H1065+H1066</f>
        <v>0</v>
      </c>
      <c r="I1064" s="221">
        <f t="shared" si="262"/>
        <v>1038.8</v>
      </c>
      <c r="J1064" s="221">
        <f t="shared" si="262"/>
        <v>1028.3000000000002</v>
      </c>
      <c r="K1064" s="221">
        <f t="shared" si="262"/>
        <v>0</v>
      </c>
      <c r="L1064" s="221">
        <f t="shared" si="262"/>
        <v>0</v>
      </c>
      <c r="M1064" s="219"/>
    </row>
    <row r="1065" spans="1:13" ht="15" customHeight="1">
      <c r="A1065" s="219"/>
      <c r="B1065" s="331"/>
      <c r="C1065" s="330"/>
      <c r="D1065" s="222">
        <v>2013</v>
      </c>
      <c r="E1065" s="221">
        <f aca="true" t="shared" si="263" ref="E1065:E1066">G1065+I1065+K1065</f>
        <v>490.5</v>
      </c>
      <c r="F1065" s="221">
        <f aca="true" t="shared" si="264" ref="F1065:F1066">H1065+J1065+L1065</f>
        <v>527.7</v>
      </c>
      <c r="G1065" s="221">
        <f>SUM(G1068+G1071+G1074+G1077+G1080+G1083+G1086)</f>
        <v>0</v>
      </c>
      <c r="H1065" s="221">
        <f aca="true" t="shared" si="265" ref="H1065:L1065">SUM(H1068+H1071+H1074+H1077+H1080+H1083+H1086)</f>
        <v>0</v>
      </c>
      <c r="I1065" s="221">
        <f t="shared" si="265"/>
        <v>490.5</v>
      </c>
      <c r="J1065" s="221">
        <f t="shared" si="265"/>
        <v>527.7</v>
      </c>
      <c r="K1065" s="221">
        <f t="shared" si="265"/>
        <v>0</v>
      </c>
      <c r="L1065" s="221">
        <f t="shared" si="265"/>
        <v>0</v>
      </c>
      <c r="M1065" s="219"/>
    </row>
    <row r="1066" spans="1:13" ht="32.25" customHeight="1">
      <c r="A1066" s="219"/>
      <c r="B1066" s="331"/>
      <c r="C1066" s="330"/>
      <c r="D1066" s="222">
        <v>2014</v>
      </c>
      <c r="E1066" s="221">
        <f t="shared" si="263"/>
        <v>548.3</v>
      </c>
      <c r="F1066" s="221">
        <f t="shared" si="264"/>
        <v>500.6000000000001</v>
      </c>
      <c r="G1066" s="221">
        <f>SUM(G1069+G1072+G1075+G1078+G1081+G1084+G1087)</f>
        <v>0</v>
      </c>
      <c r="H1066" s="221">
        <f aca="true" t="shared" si="266" ref="H1066:L1066">SUM(H1069+H1072+H1075+H1078+H1081+H1084+H1087)</f>
        <v>0</v>
      </c>
      <c r="I1066" s="221">
        <f t="shared" si="266"/>
        <v>548.3</v>
      </c>
      <c r="J1066" s="221">
        <f t="shared" si="266"/>
        <v>500.6000000000001</v>
      </c>
      <c r="K1066" s="221">
        <f t="shared" si="266"/>
        <v>0</v>
      </c>
      <c r="L1066" s="221">
        <f t="shared" si="266"/>
        <v>0</v>
      </c>
      <c r="M1066" s="219"/>
    </row>
    <row r="1067" spans="1:13" ht="15" customHeight="1">
      <c r="A1067" s="330"/>
      <c r="B1067" s="331" t="s">
        <v>658</v>
      </c>
      <c r="C1067" s="330" t="s">
        <v>657</v>
      </c>
      <c r="D1067" s="220" t="s">
        <v>538</v>
      </c>
      <c r="E1067" s="223">
        <f aca="true" t="shared" si="267" ref="E1067:F1069">G1067+I1067+K1067</f>
        <v>711</v>
      </c>
      <c r="F1067" s="223">
        <f t="shared" si="267"/>
        <v>758.8</v>
      </c>
      <c r="G1067" s="223">
        <f aca="true" t="shared" si="268" ref="G1067:L1067">G1068+G1069</f>
        <v>0</v>
      </c>
      <c r="H1067" s="223">
        <f t="shared" si="268"/>
        <v>0</v>
      </c>
      <c r="I1067" s="223">
        <f t="shared" si="268"/>
        <v>711</v>
      </c>
      <c r="J1067" s="223">
        <f t="shared" si="268"/>
        <v>758.8</v>
      </c>
      <c r="K1067" s="223">
        <f t="shared" si="268"/>
        <v>0</v>
      </c>
      <c r="L1067" s="223">
        <f t="shared" si="268"/>
        <v>0</v>
      </c>
      <c r="M1067" s="271"/>
    </row>
    <row r="1068" spans="1:13" ht="15" customHeight="1">
      <c r="A1068" s="330"/>
      <c r="B1068" s="331"/>
      <c r="C1068" s="330"/>
      <c r="D1068" s="222">
        <v>2013</v>
      </c>
      <c r="E1068" s="223">
        <f t="shared" si="267"/>
        <v>344</v>
      </c>
      <c r="F1068" s="223">
        <f t="shared" si="267"/>
        <v>425.7</v>
      </c>
      <c r="G1068" s="223"/>
      <c r="H1068" s="223"/>
      <c r="I1068" s="223">
        <v>344</v>
      </c>
      <c r="J1068" s="223">
        <v>425.7</v>
      </c>
      <c r="K1068" s="223"/>
      <c r="L1068" s="223"/>
      <c r="M1068" s="271"/>
    </row>
    <row r="1069" spans="1:13" ht="75.75" customHeight="1">
      <c r="A1069" s="330"/>
      <c r="B1069" s="331"/>
      <c r="C1069" s="330"/>
      <c r="D1069" s="222">
        <v>2014</v>
      </c>
      <c r="E1069" s="223">
        <f t="shared" si="267"/>
        <v>367</v>
      </c>
      <c r="F1069" s="223">
        <f t="shared" si="267"/>
        <v>333.1</v>
      </c>
      <c r="G1069" s="223"/>
      <c r="H1069" s="223"/>
      <c r="I1069" s="223">
        <v>367</v>
      </c>
      <c r="J1069" s="223">
        <v>333.1</v>
      </c>
      <c r="K1069" s="223"/>
      <c r="L1069" s="223"/>
      <c r="M1069" s="271"/>
    </row>
    <row r="1070" spans="1:13" ht="34.5" customHeight="1">
      <c r="A1070" s="332"/>
      <c r="B1070" s="471" t="s">
        <v>658</v>
      </c>
      <c r="C1070" s="338" t="s">
        <v>694</v>
      </c>
      <c r="D1070" s="224" t="s">
        <v>538</v>
      </c>
      <c r="E1070" s="225">
        <v>152</v>
      </c>
      <c r="F1070" s="226">
        <v>46.3</v>
      </c>
      <c r="G1070" s="203"/>
      <c r="H1070" s="203"/>
      <c r="I1070" s="225">
        <f>SUM(I1071:I1072)</f>
        <v>54</v>
      </c>
      <c r="J1070" s="226">
        <v>46.3</v>
      </c>
      <c r="K1070" s="203"/>
      <c r="L1070" s="203"/>
      <c r="M1070" s="309"/>
    </row>
    <row r="1071" spans="1:13" ht="23.25" customHeight="1">
      <c r="A1071" s="333"/>
      <c r="B1071" s="471"/>
      <c r="C1071" s="339"/>
      <c r="D1071" s="226">
        <v>2013</v>
      </c>
      <c r="E1071" s="225">
        <v>26</v>
      </c>
      <c r="F1071" s="226">
        <v>26</v>
      </c>
      <c r="G1071" s="203"/>
      <c r="H1071" s="203"/>
      <c r="I1071" s="225">
        <v>26</v>
      </c>
      <c r="J1071" s="226">
        <v>26</v>
      </c>
      <c r="K1071" s="203"/>
      <c r="L1071" s="203"/>
      <c r="M1071" s="309"/>
    </row>
    <row r="1072" spans="1:13" ht="48.75" customHeight="1">
      <c r="A1072" s="333"/>
      <c r="B1072" s="471"/>
      <c r="C1072" s="340"/>
      <c r="D1072" s="226">
        <v>2014</v>
      </c>
      <c r="E1072" s="225">
        <v>28</v>
      </c>
      <c r="F1072" s="226">
        <v>20.3</v>
      </c>
      <c r="G1072" s="203"/>
      <c r="H1072" s="203"/>
      <c r="I1072" s="225">
        <v>28</v>
      </c>
      <c r="J1072" s="226">
        <v>20.3</v>
      </c>
      <c r="K1072" s="203"/>
      <c r="L1072" s="203"/>
      <c r="M1072" s="309"/>
    </row>
    <row r="1073" spans="1:13" ht="21" customHeight="1">
      <c r="A1073" s="307"/>
      <c r="B1073" s="314" t="s">
        <v>736</v>
      </c>
      <c r="C1073" s="293" t="s">
        <v>675</v>
      </c>
      <c r="D1073" s="181" t="s">
        <v>19</v>
      </c>
      <c r="E1073" s="213">
        <f aca="true" t="shared" si="269" ref="E1073">SUM(G1073+I1073+K1073)</f>
        <v>78</v>
      </c>
      <c r="F1073" s="213">
        <f aca="true" t="shared" si="270" ref="F1073">SUM(H1073+J1073+L1073)</f>
        <v>56.8</v>
      </c>
      <c r="G1073" s="213">
        <f aca="true" t="shared" si="271" ref="G1073:L1073">SUM(G1074:G1075)</f>
        <v>0</v>
      </c>
      <c r="H1073" s="213">
        <f t="shared" si="271"/>
        <v>0</v>
      </c>
      <c r="I1073" s="213">
        <f t="shared" si="271"/>
        <v>78</v>
      </c>
      <c r="J1073" s="213">
        <f t="shared" si="271"/>
        <v>56.8</v>
      </c>
      <c r="K1073" s="213">
        <f t="shared" si="271"/>
        <v>0</v>
      </c>
      <c r="L1073" s="213">
        <f t="shared" si="271"/>
        <v>0</v>
      </c>
      <c r="M1073" s="308"/>
    </row>
    <row r="1074" spans="1:13" ht="21" customHeight="1">
      <c r="A1074" s="317"/>
      <c r="B1074" s="315"/>
      <c r="C1074" s="293"/>
      <c r="D1074" s="182" t="s">
        <v>15</v>
      </c>
      <c r="E1074" s="213">
        <v>58</v>
      </c>
      <c r="F1074" s="213">
        <v>28.5</v>
      </c>
      <c r="G1074" s="213">
        <v>0</v>
      </c>
      <c r="H1074" s="213">
        <v>0</v>
      </c>
      <c r="I1074" s="204">
        <v>58</v>
      </c>
      <c r="J1074" s="226">
        <v>28.5</v>
      </c>
      <c r="K1074" s="213">
        <v>0</v>
      </c>
      <c r="L1074" s="213">
        <v>0</v>
      </c>
      <c r="M1074" s="318"/>
    </row>
    <row r="1075" spans="1:13" ht="54" customHeight="1">
      <c r="A1075" s="317"/>
      <c r="B1075" s="316"/>
      <c r="C1075" s="293"/>
      <c r="D1075" s="182" t="s">
        <v>12</v>
      </c>
      <c r="E1075" s="213">
        <v>20</v>
      </c>
      <c r="F1075" s="213">
        <v>28.3</v>
      </c>
      <c r="G1075" s="213">
        <v>0</v>
      </c>
      <c r="H1075" s="213">
        <v>0</v>
      </c>
      <c r="I1075" s="204">
        <v>20</v>
      </c>
      <c r="J1075" s="204">
        <v>28.3</v>
      </c>
      <c r="K1075" s="213">
        <v>0</v>
      </c>
      <c r="L1075" s="213">
        <v>0</v>
      </c>
      <c r="M1075" s="318"/>
    </row>
    <row r="1076" spans="1:13" ht="40.5" customHeight="1">
      <c r="A1076" s="332">
        <v>11</v>
      </c>
      <c r="B1076" s="341" t="s">
        <v>658</v>
      </c>
      <c r="C1076" s="287" t="s">
        <v>883</v>
      </c>
      <c r="D1076" s="222" t="s">
        <v>538</v>
      </c>
      <c r="E1076" s="80">
        <f>G1076+I1076</f>
        <v>70.1</v>
      </c>
      <c r="F1076" s="80">
        <f>H1076+6</f>
        <v>6</v>
      </c>
      <c r="G1076" s="80">
        <f aca="true" t="shared" si="272" ref="G1076:L1076">G1077+G1078</f>
        <v>0</v>
      </c>
      <c r="H1076" s="80">
        <f t="shared" si="272"/>
        <v>0</v>
      </c>
      <c r="I1076" s="80">
        <f t="shared" si="272"/>
        <v>70.1</v>
      </c>
      <c r="J1076" s="80">
        <f t="shared" si="272"/>
        <v>70.1</v>
      </c>
      <c r="K1076" s="80">
        <f t="shared" si="272"/>
        <v>0</v>
      </c>
      <c r="L1076" s="80">
        <f t="shared" si="272"/>
        <v>0</v>
      </c>
      <c r="M1076" s="309"/>
    </row>
    <row r="1077" spans="1:13" ht="31.5" customHeight="1">
      <c r="A1077" s="333"/>
      <c r="B1077" s="342"/>
      <c r="C1077" s="288"/>
      <c r="D1077" s="222">
        <v>2013</v>
      </c>
      <c r="E1077" s="80">
        <v>33.9</v>
      </c>
      <c r="F1077" s="80">
        <v>33.9</v>
      </c>
      <c r="G1077" s="80"/>
      <c r="H1077" s="80"/>
      <c r="I1077" s="80">
        <v>33.9</v>
      </c>
      <c r="J1077" s="80">
        <v>33.9</v>
      </c>
      <c r="K1077" s="80"/>
      <c r="L1077" s="80"/>
      <c r="M1077" s="309"/>
    </row>
    <row r="1078" spans="1:13" ht="33" customHeight="1">
      <c r="A1078" s="333"/>
      <c r="B1078" s="343"/>
      <c r="C1078" s="289"/>
      <c r="D1078" s="222">
        <v>2014</v>
      </c>
      <c r="E1078" s="80">
        <v>36.2</v>
      </c>
      <c r="F1078" s="80">
        <v>36.2</v>
      </c>
      <c r="G1078" s="80"/>
      <c r="H1078" s="80"/>
      <c r="I1078" s="80">
        <v>36.2</v>
      </c>
      <c r="J1078" s="80">
        <v>36.2</v>
      </c>
      <c r="K1078" s="80"/>
      <c r="L1078" s="80"/>
      <c r="M1078" s="309"/>
    </row>
    <row r="1079" spans="1:13" ht="24.75" customHeight="1">
      <c r="A1079" s="227"/>
      <c r="B1079" s="314" t="s">
        <v>736</v>
      </c>
      <c r="C1079" s="293" t="s">
        <v>688</v>
      </c>
      <c r="D1079" s="181" t="s">
        <v>19</v>
      </c>
      <c r="E1079" s="213">
        <f aca="true" t="shared" si="273" ref="E1079">SUM(G1079+I1079+K1079)</f>
        <v>67.8</v>
      </c>
      <c r="F1079" s="213">
        <f aca="true" t="shared" si="274" ref="F1079">SUM(H1079+J1079+L1079)</f>
        <v>68.4</v>
      </c>
      <c r="G1079" s="213">
        <f aca="true" t="shared" si="275" ref="G1079:L1079">SUM(G1080:G1081)</f>
        <v>0</v>
      </c>
      <c r="H1079" s="213">
        <f t="shared" si="275"/>
        <v>0</v>
      </c>
      <c r="I1079" s="213">
        <f t="shared" si="275"/>
        <v>67.8</v>
      </c>
      <c r="J1079" s="213">
        <f t="shared" si="275"/>
        <v>68.4</v>
      </c>
      <c r="K1079" s="213">
        <f t="shared" si="275"/>
        <v>0</v>
      </c>
      <c r="L1079" s="213">
        <f t="shared" si="275"/>
        <v>0</v>
      </c>
      <c r="M1079" s="308"/>
    </row>
    <row r="1080" spans="1:13" ht="24.75" customHeight="1">
      <c r="A1080" s="227"/>
      <c r="B1080" s="315"/>
      <c r="C1080" s="293"/>
      <c r="D1080" s="182" t="s">
        <v>15</v>
      </c>
      <c r="E1080" s="213">
        <v>0</v>
      </c>
      <c r="F1080" s="213">
        <v>0</v>
      </c>
      <c r="G1080" s="213">
        <v>0</v>
      </c>
      <c r="H1080" s="213">
        <v>0</v>
      </c>
      <c r="I1080" s="204">
        <v>0</v>
      </c>
      <c r="J1080" s="226">
        <v>0</v>
      </c>
      <c r="K1080" s="213"/>
      <c r="L1080" s="213"/>
      <c r="M1080" s="318"/>
    </row>
    <row r="1081" spans="1:13" ht="24.75" customHeight="1">
      <c r="A1081" s="227"/>
      <c r="B1081" s="316"/>
      <c r="C1081" s="293"/>
      <c r="D1081" s="182" t="s">
        <v>12</v>
      </c>
      <c r="E1081" s="213">
        <v>67.8</v>
      </c>
      <c r="F1081" s="213">
        <v>68.4</v>
      </c>
      <c r="G1081" s="213"/>
      <c r="H1081" s="213"/>
      <c r="I1081" s="204">
        <v>67.8</v>
      </c>
      <c r="J1081" s="204">
        <v>68.4</v>
      </c>
      <c r="K1081" s="213"/>
      <c r="L1081" s="213"/>
      <c r="M1081" s="318"/>
    </row>
    <row r="1082" spans="1:13" ht="24.75" customHeight="1">
      <c r="A1082" s="307"/>
      <c r="B1082" s="314" t="s">
        <v>736</v>
      </c>
      <c r="C1082" s="293" t="s">
        <v>678</v>
      </c>
      <c r="D1082" s="181" t="s">
        <v>19</v>
      </c>
      <c r="E1082" s="213">
        <f aca="true" t="shared" si="276" ref="E1082:F1084">SUM(G1082+I1082+K1082)</f>
        <v>27.9</v>
      </c>
      <c r="F1082" s="213">
        <f t="shared" si="276"/>
        <v>27.9</v>
      </c>
      <c r="G1082" s="213">
        <f aca="true" t="shared" si="277" ref="G1082:L1082">SUM(G1083:G1084)</f>
        <v>0</v>
      </c>
      <c r="H1082" s="213">
        <f t="shared" si="277"/>
        <v>0</v>
      </c>
      <c r="I1082" s="213">
        <f t="shared" si="277"/>
        <v>27.9</v>
      </c>
      <c r="J1082" s="213">
        <f t="shared" si="277"/>
        <v>27.9</v>
      </c>
      <c r="K1082" s="213">
        <f t="shared" si="277"/>
        <v>0</v>
      </c>
      <c r="L1082" s="213">
        <f t="shared" si="277"/>
        <v>0</v>
      </c>
      <c r="M1082" s="308"/>
    </row>
    <row r="1083" spans="1:13" ht="24.75" customHeight="1">
      <c r="A1083" s="317"/>
      <c r="B1083" s="315"/>
      <c r="C1083" s="293"/>
      <c r="D1083" s="182" t="s">
        <v>15</v>
      </c>
      <c r="E1083" s="213">
        <f t="shared" si="276"/>
        <v>13.6</v>
      </c>
      <c r="F1083" s="213">
        <f t="shared" si="276"/>
        <v>13.6</v>
      </c>
      <c r="G1083" s="213"/>
      <c r="H1083" s="213"/>
      <c r="I1083" s="204">
        <v>13.6</v>
      </c>
      <c r="J1083" s="226">
        <v>13.6</v>
      </c>
      <c r="K1083" s="213"/>
      <c r="L1083" s="213"/>
      <c r="M1083" s="318"/>
    </row>
    <row r="1084" spans="1:13" ht="53.25" customHeight="1">
      <c r="A1084" s="317"/>
      <c r="B1084" s="315"/>
      <c r="C1084" s="308"/>
      <c r="D1084" s="228" t="s">
        <v>12</v>
      </c>
      <c r="E1084" s="229">
        <f t="shared" si="276"/>
        <v>14.3</v>
      </c>
      <c r="F1084" s="229">
        <f t="shared" si="276"/>
        <v>14.3</v>
      </c>
      <c r="G1084" s="229"/>
      <c r="H1084" s="229"/>
      <c r="I1084" s="207">
        <v>14.3</v>
      </c>
      <c r="J1084" s="230">
        <v>14.3</v>
      </c>
      <c r="K1084" s="229"/>
      <c r="L1084" s="229"/>
      <c r="M1084" s="318"/>
    </row>
    <row r="1085" spans="1:13" ht="15" customHeight="1">
      <c r="A1085" s="307" t="s">
        <v>937</v>
      </c>
      <c r="B1085" s="334" t="s">
        <v>736</v>
      </c>
      <c r="C1085" s="293" t="s">
        <v>672</v>
      </c>
      <c r="D1085" s="181" t="s">
        <v>19</v>
      </c>
      <c r="E1085" s="213">
        <f aca="true" t="shared" si="278" ref="E1085:F1087">SUM(G1085+I1085+K1085)</f>
        <v>15</v>
      </c>
      <c r="F1085" s="213">
        <f t="shared" si="278"/>
        <v>0</v>
      </c>
      <c r="G1085" s="213"/>
      <c r="H1085" s="213"/>
      <c r="I1085" s="204">
        <v>15</v>
      </c>
      <c r="J1085" s="226"/>
      <c r="K1085" s="213"/>
      <c r="L1085" s="213"/>
      <c r="M1085" s="308"/>
    </row>
    <row r="1086" spans="1:13" ht="15" customHeight="1">
      <c r="A1086" s="317"/>
      <c r="B1086" s="335"/>
      <c r="C1086" s="293"/>
      <c r="D1086" s="182" t="s">
        <v>15</v>
      </c>
      <c r="E1086" s="213">
        <f t="shared" si="278"/>
        <v>15</v>
      </c>
      <c r="F1086" s="213">
        <f t="shared" si="278"/>
        <v>0</v>
      </c>
      <c r="G1086" s="213"/>
      <c r="H1086" s="213"/>
      <c r="I1086" s="204">
        <v>15</v>
      </c>
      <c r="J1086" s="226"/>
      <c r="K1086" s="213"/>
      <c r="L1086" s="213"/>
      <c r="M1086" s="318"/>
    </row>
    <row r="1087" spans="1:13" ht="70.5" customHeight="1">
      <c r="A1087" s="317"/>
      <c r="B1087" s="336"/>
      <c r="C1087" s="293"/>
      <c r="D1087" s="182" t="s">
        <v>12</v>
      </c>
      <c r="E1087" s="213">
        <f t="shared" si="278"/>
        <v>15</v>
      </c>
      <c r="F1087" s="213">
        <f t="shared" si="278"/>
        <v>0</v>
      </c>
      <c r="G1087" s="213"/>
      <c r="H1087" s="213"/>
      <c r="I1087" s="204">
        <v>15</v>
      </c>
      <c r="J1087" s="226"/>
      <c r="K1087" s="213"/>
      <c r="L1087" s="213"/>
      <c r="M1087" s="318"/>
    </row>
    <row r="1088" spans="1:13" ht="23.25" customHeight="1">
      <c r="A1088" s="259" t="s">
        <v>952</v>
      </c>
      <c r="B1088" s="259"/>
      <c r="C1088" s="259"/>
      <c r="D1088" s="259"/>
      <c r="E1088" s="259"/>
      <c r="F1088" s="259"/>
      <c r="G1088" s="259"/>
      <c r="H1088" s="259"/>
      <c r="I1088" s="259"/>
      <c r="J1088" s="259"/>
      <c r="K1088" s="259"/>
      <c r="L1088" s="259"/>
      <c r="M1088" s="259"/>
    </row>
    <row r="1089" spans="1:13" ht="48" customHeight="1">
      <c r="A1089" s="276" t="s">
        <v>373</v>
      </c>
      <c r="B1089" s="549" t="s">
        <v>953</v>
      </c>
      <c r="C1089" s="283" t="s">
        <v>409</v>
      </c>
      <c r="D1089" s="118" t="s">
        <v>19</v>
      </c>
      <c r="E1089" s="80">
        <f>E1090+E1091</f>
        <v>570</v>
      </c>
      <c r="F1089" s="80">
        <f aca="true" t="shared" si="279" ref="F1089:L1089">F1090+F1091</f>
        <v>570</v>
      </c>
      <c r="G1089" s="80">
        <f t="shared" si="279"/>
        <v>0</v>
      </c>
      <c r="H1089" s="80">
        <f t="shared" si="279"/>
        <v>0</v>
      </c>
      <c r="I1089" s="80">
        <f t="shared" si="279"/>
        <v>570</v>
      </c>
      <c r="J1089" s="80">
        <f t="shared" si="279"/>
        <v>570</v>
      </c>
      <c r="K1089" s="80">
        <f t="shared" si="279"/>
        <v>0</v>
      </c>
      <c r="L1089" s="80">
        <f t="shared" si="279"/>
        <v>0</v>
      </c>
      <c r="M1089" s="271"/>
    </row>
    <row r="1090" spans="1:13" ht="48" customHeight="1">
      <c r="A1090" s="276"/>
      <c r="B1090" s="550"/>
      <c r="C1090" s="283"/>
      <c r="D1090" s="91" t="s">
        <v>15</v>
      </c>
      <c r="E1090" s="80">
        <v>285</v>
      </c>
      <c r="F1090" s="80">
        <v>285</v>
      </c>
      <c r="G1090" s="80"/>
      <c r="H1090" s="80"/>
      <c r="I1090" s="80">
        <v>285</v>
      </c>
      <c r="J1090" s="80">
        <v>285</v>
      </c>
      <c r="K1090" s="80"/>
      <c r="L1090" s="80"/>
      <c r="M1090" s="271"/>
    </row>
    <row r="1091" spans="1:13" ht="51.75" customHeight="1">
      <c r="A1091" s="276"/>
      <c r="B1091" s="551"/>
      <c r="C1091" s="283"/>
      <c r="D1091" s="91" t="s">
        <v>12</v>
      </c>
      <c r="E1091" s="80">
        <v>285</v>
      </c>
      <c r="F1091" s="184">
        <v>285</v>
      </c>
      <c r="G1091" s="80"/>
      <c r="H1091" s="80"/>
      <c r="I1091" s="80">
        <v>285</v>
      </c>
      <c r="J1091" s="80">
        <v>285</v>
      </c>
      <c r="K1091" s="80"/>
      <c r="L1091" s="80"/>
      <c r="M1091" s="271"/>
    </row>
    <row r="1092" spans="1:13" ht="16.5" customHeight="1">
      <c r="A1092" s="259" t="s">
        <v>410</v>
      </c>
      <c r="B1092" s="259"/>
      <c r="C1092" s="259"/>
      <c r="D1092" s="259"/>
      <c r="E1092" s="259"/>
      <c r="F1092" s="259"/>
      <c r="G1092" s="259"/>
      <c r="H1092" s="259"/>
      <c r="I1092" s="259"/>
      <c r="J1092" s="259"/>
      <c r="K1092" s="259"/>
      <c r="L1092" s="259"/>
      <c r="M1092" s="259"/>
    </row>
    <row r="1093" spans="1:13" s="26" customFormat="1" ht="15" customHeight="1">
      <c r="A1093" s="272" t="s">
        <v>376</v>
      </c>
      <c r="B1093" s="274" t="s">
        <v>411</v>
      </c>
      <c r="C1093" s="301" t="s">
        <v>409</v>
      </c>
      <c r="D1093" s="85" t="s">
        <v>19</v>
      </c>
      <c r="E1093" s="93">
        <f>G1093+I1093+K1093</f>
        <v>75</v>
      </c>
      <c r="F1093" s="93">
        <f>H1093+J1093+L1093</f>
        <v>75</v>
      </c>
      <c r="G1093" s="93">
        <f aca="true" t="shared" si="280" ref="G1093:L1093">G1094+G1095</f>
        <v>0</v>
      </c>
      <c r="H1093" s="93">
        <f t="shared" si="280"/>
        <v>0</v>
      </c>
      <c r="I1093" s="93">
        <f t="shared" si="280"/>
        <v>75</v>
      </c>
      <c r="J1093" s="93">
        <f t="shared" si="280"/>
        <v>75</v>
      </c>
      <c r="K1093" s="93">
        <f t="shared" si="280"/>
        <v>0</v>
      </c>
      <c r="L1093" s="93">
        <f t="shared" si="280"/>
        <v>0</v>
      </c>
      <c r="M1093" s="287"/>
    </row>
    <row r="1094" spans="1:13" ht="15" customHeight="1">
      <c r="A1094" s="273"/>
      <c r="B1094" s="275"/>
      <c r="C1094" s="302"/>
      <c r="D1094" s="91" t="s">
        <v>15</v>
      </c>
      <c r="E1094" s="80">
        <v>35</v>
      </c>
      <c r="F1094" s="80">
        <v>35</v>
      </c>
      <c r="G1094" s="80"/>
      <c r="H1094" s="80"/>
      <c r="I1094" s="80">
        <v>35</v>
      </c>
      <c r="J1094" s="80">
        <v>35</v>
      </c>
      <c r="K1094" s="80"/>
      <c r="L1094" s="80"/>
      <c r="M1094" s="288"/>
    </row>
    <row r="1095" spans="1:13" ht="97.5" customHeight="1">
      <c r="A1095" s="533"/>
      <c r="B1095" s="337"/>
      <c r="C1095" s="303"/>
      <c r="D1095" s="91" t="s">
        <v>12</v>
      </c>
      <c r="E1095" s="80">
        <v>40</v>
      </c>
      <c r="F1095" s="80">
        <v>40</v>
      </c>
      <c r="G1095" s="80"/>
      <c r="H1095" s="80"/>
      <c r="I1095" s="80">
        <v>40</v>
      </c>
      <c r="J1095" s="80">
        <v>40</v>
      </c>
      <c r="K1095" s="80"/>
      <c r="L1095" s="80"/>
      <c r="M1095" s="289"/>
    </row>
    <row r="1096" spans="1:13" ht="15" customHeight="1">
      <c r="A1096" s="325" t="s">
        <v>893</v>
      </c>
      <c r="B1096" s="326"/>
      <c r="C1096" s="326"/>
      <c r="D1096" s="326"/>
      <c r="E1096" s="326"/>
      <c r="F1096" s="326"/>
      <c r="G1096" s="326"/>
      <c r="H1096" s="326"/>
      <c r="I1096" s="326"/>
      <c r="J1096" s="326"/>
      <c r="K1096" s="326"/>
      <c r="L1096" s="326"/>
      <c r="M1096" s="327"/>
    </row>
    <row r="1097" spans="1:13" ht="15" customHeight="1">
      <c r="A1097" s="82"/>
      <c r="B1097" s="146"/>
      <c r="C1097" s="82"/>
      <c r="D1097" s="85" t="s">
        <v>19</v>
      </c>
      <c r="E1097" s="82">
        <f>G1097+I1097+K1097</f>
        <v>16575</v>
      </c>
      <c r="F1097" s="82">
        <f>H1097+J1097+L1097</f>
        <v>4320.3</v>
      </c>
      <c r="G1097" s="82">
        <f>G1098+G1099</f>
        <v>0</v>
      </c>
      <c r="H1097" s="82">
        <f aca="true" t="shared" si="281" ref="H1097:L1097">H1098+H1099</f>
        <v>0</v>
      </c>
      <c r="I1097" s="82">
        <f t="shared" si="281"/>
        <v>16560</v>
      </c>
      <c r="J1097" s="82">
        <f t="shared" si="281"/>
        <v>4320.3</v>
      </c>
      <c r="K1097" s="82">
        <f t="shared" si="281"/>
        <v>15</v>
      </c>
      <c r="L1097" s="82">
        <f t="shared" si="281"/>
        <v>0</v>
      </c>
      <c r="M1097" s="146"/>
    </row>
    <row r="1098" spans="1:13" ht="15" customHeight="1">
      <c r="A1098" s="82"/>
      <c r="B1098" s="146"/>
      <c r="C1098" s="82"/>
      <c r="D1098" s="91" t="s">
        <v>15</v>
      </c>
      <c r="E1098" s="82">
        <f aca="true" t="shared" si="282" ref="E1098:E1099">G1098+I1098+K1098</f>
        <v>180</v>
      </c>
      <c r="F1098" s="82">
        <f aca="true" t="shared" si="283" ref="F1098:F1099">H1098+J1098+L1098</f>
        <v>0</v>
      </c>
      <c r="G1098" s="82">
        <f>SUM(G1101+G1104)</f>
        <v>0</v>
      </c>
      <c r="H1098" s="82">
        <f aca="true" t="shared" si="284" ref="H1098:L1098">SUM(H1101+H1104)</f>
        <v>0</v>
      </c>
      <c r="I1098" s="82">
        <f t="shared" si="284"/>
        <v>180</v>
      </c>
      <c r="J1098" s="82">
        <f t="shared" si="284"/>
        <v>0</v>
      </c>
      <c r="K1098" s="82">
        <f t="shared" si="284"/>
        <v>0</v>
      </c>
      <c r="L1098" s="82">
        <f t="shared" si="284"/>
        <v>0</v>
      </c>
      <c r="M1098" s="146"/>
    </row>
    <row r="1099" spans="1:13" ht="15" customHeight="1">
      <c r="A1099" s="82"/>
      <c r="B1099" s="146"/>
      <c r="C1099" s="82"/>
      <c r="D1099" s="91" t="s">
        <v>12</v>
      </c>
      <c r="E1099" s="82">
        <f t="shared" si="282"/>
        <v>16395</v>
      </c>
      <c r="F1099" s="82">
        <f t="shared" si="283"/>
        <v>4320.3</v>
      </c>
      <c r="G1099" s="82">
        <f>SUM(G1102+G1105)</f>
        <v>0</v>
      </c>
      <c r="H1099" s="82">
        <f aca="true" t="shared" si="285" ref="H1099:L1099">SUM(H1102+H1105)</f>
        <v>0</v>
      </c>
      <c r="I1099" s="82">
        <f t="shared" si="285"/>
        <v>16380</v>
      </c>
      <c r="J1099" s="82">
        <f t="shared" si="285"/>
        <v>4320.3</v>
      </c>
      <c r="K1099" s="82">
        <f t="shared" si="285"/>
        <v>15</v>
      </c>
      <c r="L1099" s="82">
        <f t="shared" si="285"/>
        <v>0</v>
      </c>
      <c r="M1099" s="146"/>
    </row>
    <row r="1100" spans="1:13" ht="15" customHeight="1">
      <c r="A1100" s="276" t="s">
        <v>40</v>
      </c>
      <c r="B1100" s="274" t="s">
        <v>894</v>
      </c>
      <c r="C1100" s="283" t="s">
        <v>409</v>
      </c>
      <c r="D1100" s="85" t="s">
        <v>19</v>
      </c>
      <c r="E1100" s="93">
        <f>G1100+I1100+K1100</f>
        <v>925</v>
      </c>
      <c r="F1100" s="93">
        <f>H1100+J1100+L1100</f>
        <v>0</v>
      </c>
      <c r="G1100" s="93">
        <f aca="true" t="shared" si="286" ref="G1100:L1100">G1101+G1102</f>
        <v>0</v>
      </c>
      <c r="H1100" s="93">
        <f t="shared" si="286"/>
        <v>0</v>
      </c>
      <c r="I1100" s="93">
        <f t="shared" si="286"/>
        <v>910</v>
      </c>
      <c r="J1100" s="93">
        <f t="shared" si="286"/>
        <v>0</v>
      </c>
      <c r="K1100" s="93">
        <f t="shared" si="286"/>
        <v>15</v>
      </c>
      <c r="L1100" s="93">
        <f t="shared" si="286"/>
        <v>0</v>
      </c>
      <c r="M1100" s="287"/>
    </row>
    <row r="1101" spans="1:13" ht="15" customHeight="1">
      <c r="A1101" s="324"/>
      <c r="B1101" s="275"/>
      <c r="C1101" s="283"/>
      <c r="D1101" s="91" t="s">
        <v>15</v>
      </c>
      <c r="E1101" s="80">
        <v>0</v>
      </c>
      <c r="F1101" s="80"/>
      <c r="G1101" s="80"/>
      <c r="H1101" s="80"/>
      <c r="I1101" s="80"/>
      <c r="J1101" s="80"/>
      <c r="K1101" s="80"/>
      <c r="L1101" s="80"/>
      <c r="M1101" s="288"/>
    </row>
    <row r="1102" spans="1:13" ht="67.5" customHeight="1">
      <c r="A1102" s="324"/>
      <c r="B1102" s="337"/>
      <c r="C1102" s="283"/>
      <c r="D1102" s="91" t="s">
        <v>12</v>
      </c>
      <c r="E1102" s="80">
        <v>925</v>
      </c>
      <c r="F1102" s="80">
        <v>0</v>
      </c>
      <c r="G1102" s="80">
        <v>0</v>
      </c>
      <c r="H1102" s="80">
        <v>0</v>
      </c>
      <c r="I1102" s="80">
        <v>910</v>
      </c>
      <c r="J1102" s="80"/>
      <c r="K1102" s="80">
        <v>15</v>
      </c>
      <c r="L1102" s="80"/>
      <c r="M1102" s="289"/>
    </row>
    <row r="1103" spans="1:13" ht="15" customHeight="1">
      <c r="A1103" s="276" t="s">
        <v>43</v>
      </c>
      <c r="B1103" s="274" t="s">
        <v>895</v>
      </c>
      <c r="C1103" s="283" t="s">
        <v>409</v>
      </c>
      <c r="D1103" s="85" t="s">
        <v>19</v>
      </c>
      <c r="E1103" s="93">
        <f>G1103+I1103+K1103</f>
        <v>15650</v>
      </c>
      <c r="F1103" s="93">
        <f>H1103+J1103+L1103</f>
        <v>4320.3</v>
      </c>
      <c r="G1103" s="93">
        <f aca="true" t="shared" si="287" ref="G1103:L1103">G1104+G1105</f>
        <v>0</v>
      </c>
      <c r="H1103" s="93">
        <f t="shared" si="287"/>
        <v>0</v>
      </c>
      <c r="I1103" s="93">
        <f t="shared" si="287"/>
        <v>15650</v>
      </c>
      <c r="J1103" s="93">
        <f t="shared" si="287"/>
        <v>4320.3</v>
      </c>
      <c r="K1103" s="93">
        <f t="shared" si="287"/>
        <v>0</v>
      </c>
      <c r="L1103" s="93">
        <f t="shared" si="287"/>
        <v>0</v>
      </c>
      <c r="M1103" s="231"/>
    </row>
    <row r="1104" spans="1:13" ht="15" customHeight="1">
      <c r="A1104" s="324"/>
      <c r="B1104" s="275"/>
      <c r="C1104" s="283"/>
      <c r="D1104" s="91" t="s">
        <v>15</v>
      </c>
      <c r="E1104" s="80">
        <v>180</v>
      </c>
      <c r="F1104" s="80">
        <v>0</v>
      </c>
      <c r="G1104" s="80">
        <v>0</v>
      </c>
      <c r="H1104" s="80">
        <v>0</v>
      </c>
      <c r="I1104" s="80">
        <v>180</v>
      </c>
      <c r="J1104" s="80">
        <v>0</v>
      </c>
      <c r="K1104" s="80">
        <v>0</v>
      </c>
      <c r="L1104" s="80">
        <v>0</v>
      </c>
      <c r="M1104" s="231"/>
    </row>
    <row r="1105" spans="1:13" ht="90" customHeight="1">
      <c r="A1105" s="324"/>
      <c r="B1105" s="337"/>
      <c r="C1105" s="283"/>
      <c r="D1105" s="91" t="s">
        <v>12</v>
      </c>
      <c r="E1105" s="80">
        <v>15470</v>
      </c>
      <c r="F1105" s="80">
        <v>4320.3</v>
      </c>
      <c r="G1105" s="80">
        <v>0</v>
      </c>
      <c r="H1105" s="80">
        <v>0</v>
      </c>
      <c r="I1105" s="80">
        <v>15470</v>
      </c>
      <c r="J1105" s="80">
        <v>4320.3</v>
      </c>
      <c r="K1105" s="80">
        <v>0</v>
      </c>
      <c r="L1105" s="80">
        <v>0</v>
      </c>
      <c r="M1105" s="231"/>
    </row>
    <row r="1106" spans="1:13" ht="15" customHeight="1">
      <c r="A1106" s="325" t="s">
        <v>412</v>
      </c>
      <c r="B1106" s="326"/>
      <c r="C1106" s="326"/>
      <c r="D1106" s="326"/>
      <c r="E1106" s="326"/>
      <c r="F1106" s="326"/>
      <c r="G1106" s="326"/>
      <c r="H1106" s="326"/>
      <c r="I1106" s="326"/>
      <c r="J1106" s="326"/>
      <c r="K1106" s="326"/>
      <c r="L1106" s="326"/>
      <c r="M1106" s="327"/>
    </row>
    <row r="1107" spans="1:13" s="26" customFormat="1" ht="15" customHeight="1">
      <c r="A1107" s="306" t="s">
        <v>414</v>
      </c>
      <c r="B1107" s="293" t="s">
        <v>415</v>
      </c>
      <c r="C1107" s="293" t="s">
        <v>416</v>
      </c>
      <c r="D1107" s="85" t="s">
        <v>19</v>
      </c>
      <c r="E1107" s="93">
        <f>G1107+I1107+K1107</f>
        <v>100</v>
      </c>
      <c r="F1107" s="93">
        <f>H1107+J1107+L1107</f>
        <v>2000</v>
      </c>
      <c r="G1107" s="93">
        <f>G1108+G1109</f>
        <v>0</v>
      </c>
      <c r="H1107" s="93">
        <f aca="true" t="shared" si="288" ref="H1107:L1107">H1108+H1109</f>
        <v>1900</v>
      </c>
      <c r="I1107" s="93">
        <f t="shared" si="288"/>
        <v>100</v>
      </c>
      <c r="J1107" s="93">
        <f t="shared" si="288"/>
        <v>100</v>
      </c>
      <c r="K1107" s="93">
        <f t="shared" si="288"/>
        <v>0</v>
      </c>
      <c r="L1107" s="93">
        <f t="shared" si="288"/>
        <v>0</v>
      </c>
      <c r="M1107" s="293"/>
    </row>
    <row r="1108" spans="1:13" ht="15" customHeight="1">
      <c r="A1108" s="306"/>
      <c r="B1108" s="293"/>
      <c r="C1108" s="293"/>
      <c r="D1108" s="182" t="s">
        <v>15</v>
      </c>
      <c r="E1108" s="204">
        <v>50</v>
      </c>
      <c r="F1108" s="204">
        <v>0</v>
      </c>
      <c r="G1108" s="204">
        <v>0</v>
      </c>
      <c r="H1108" s="204">
        <v>0</v>
      </c>
      <c r="I1108" s="204">
        <v>50</v>
      </c>
      <c r="J1108" s="204">
        <v>0</v>
      </c>
      <c r="K1108" s="204">
        <v>0</v>
      </c>
      <c r="L1108" s="204">
        <v>0</v>
      </c>
      <c r="M1108" s="293"/>
    </row>
    <row r="1109" spans="1:13" ht="15" customHeight="1">
      <c r="A1109" s="306"/>
      <c r="B1109" s="293"/>
      <c r="C1109" s="293"/>
      <c r="D1109" s="182" t="s">
        <v>12</v>
      </c>
      <c r="E1109" s="204">
        <v>50</v>
      </c>
      <c r="F1109" s="204">
        <v>2000</v>
      </c>
      <c r="G1109" s="204">
        <v>0</v>
      </c>
      <c r="H1109" s="204">
        <v>1900</v>
      </c>
      <c r="I1109" s="204">
        <v>50</v>
      </c>
      <c r="J1109" s="204">
        <v>100</v>
      </c>
      <c r="K1109" s="204">
        <v>0</v>
      </c>
      <c r="L1109" s="204">
        <v>0</v>
      </c>
      <c r="M1109" s="293"/>
    </row>
    <row r="1110" spans="1:13" ht="15" customHeight="1">
      <c r="A1110" s="325" t="s">
        <v>413</v>
      </c>
      <c r="B1110" s="326"/>
      <c r="C1110" s="326"/>
      <c r="D1110" s="326"/>
      <c r="E1110" s="326"/>
      <c r="F1110" s="326"/>
      <c r="G1110" s="326"/>
      <c r="H1110" s="326"/>
      <c r="I1110" s="326"/>
      <c r="J1110" s="326"/>
      <c r="K1110" s="326"/>
      <c r="L1110" s="326"/>
      <c r="M1110" s="327"/>
    </row>
    <row r="1111" spans="1:13" ht="15" customHeight="1">
      <c r="A1111" s="307"/>
      <c r="B1111" s="308"/>
      <c r="C1111" s="308"/>
      <c r="D1111" s="85" t="s">
        <v>19</v>
      </c>
      <c r="E1111" s="96">
        <f>G1111+I1111+K1111</f>
        <v>591</v>
      </c>
      <c r="F1111" s="96">
        <f>H1111+J1111+L1111</f>
        <v>369.20000000000005</v>
      </c>
      <c r="G1111" s="96">
        <f>G1112+G1113</f>
        <v>0</v>
      </c>
      <c r="H1111" s="96">
        <f aca="true" t="shared" si="289" ref="H1111:L1111">H1112+H1113</f>
        <v>0</v>
      </c>
      <c r="I1111" s="96">
        <f t="shared" si="289"/>
        <v>586</v>
      </c>
      <c r="J1111" s="96">
        <f t="shared" si="289"/>
        <v>364.20000000000005</v>
      </c>
      <c r="K1111" s="96">
        <f t="shared" si="289"/>
        <v>5</v>
      </c>
      <c r="L1111" s="96">
        <f t="shared" si="289"/>
        <v>5</v>
      </c>
      <c r="M1111" s="232"/>
    </row>
    <row r="1112" spans="1:13" ht="15" customHeight="1">
      <c r="A1112" s="481"/>
      <c r="B1112" s="318"/>
      <c r="C1112" s="318"/>
      <c r="D1112" s="182" t="s">
        <v>15</v>
      </c>
      <c r="E1112" s="96">
        <f aca="true" t="shared" si="290" ref="E1112:E1113">G1112+I1112+K1112</f>
        <v>550</v>
      </c>
      <c r="F1112" s="96">
        <f aca="true" t="shared" si="291" ref="F1112:F1113">H1112+J1112+L1112</f>
        <v>162.8</v>
      </c>
      <c r="G1112" s="213">
        <f>SUM(G1115+G1118+G1121+G1124+G1127+G1130+G1133+G1136)</f>
        <v>0</v>
      </c>
      <c r="H1112" s="213">
        <f aca="true" t="shared" si="292" ref="H1112:L1112">SUM(H1115+H1118+H1121+H1124+H1127+H1130+H1133+H1136)</f>
        <v>0</v>
      </c>
      <c r="I1112" s="213">
        <f t="shared" si="292"/>
        <v>545</v>
      </c>
      <c r="J1112" s="213">
        <f t="shared" si="292"/>
        <v>157.8</v>
      </c>
      <c r="K1112" s="213">
        <f t="shared" si="292"/>
        <v>5</v>
      </c>
      <c r="L1112" s="213">
        <f t="shared" si="292"/>
        <v>5</v>
      </c>
      <c r="M1112" s="233"/>
    </row>
    <row r="1113" spans="1:13" ht="15" customHeight="1">
      <c r="A1113" s="552"/>
      <c r="B1113" s="344"/>
      <c r="C1113" s="344"/>
      <c r="D1113" s="182" t="s">
        <v>12</v>
      </c>
      <c r="E1113" s="96">
        <f t="shared" si="290"/>
        <v>41</v>
      </c>
      <c r="F1113" s="96">
        <f t="shared" si="291"/>
        <v>206.4</v>
      </c>
      <c r="G1113" s="213">
        <f>SUM(G1116+G1119+G1122+G1125+G1128+G1131+G1134+G1137)</f>
        <v>0</v>
      </c>
      <c r="H1113" s="213">
        <f aca="true" t="shared" si="293" ref="H1113:L1113">SUM(H1116+H1119+H1122+H1125+H1128+H1131+H1134+H1137)</f>
        <v>0</v>
      </c>
      <c r="I1113" s="213">
        <f t="shared" si="293"/>
        <v>41</v>
      </c>
      <c r="J1113" s="213">
        <f t="shared" si="293"/>
        <v>206.4</v>
      </c>
      <c r="K1113" s="213">
        <f t="shared" si="293"/>
        <v>0</v>
      </c>
      <c r="L1113" s="213">
        <f t="shared" si="293"/>
        <v>0</v>
      </c>
      <c r="M1113" s="233"/>
    </row>
    <row r="1114" spans="1:13" s="26" customFormat="1" ht="15" customHeight="1">
      <c r="A1114" s="306" t="s">
        <v>417</v>
      </c>
      <c r="B1114" s="314" t="s">
        <v>418</v>
      </c>
      <c r="C1114" s="293" t="s">
        <v>416</v>
      </c>
      <c r="D1114" s="85" t="s">
        <v>19</v>
      </c>
      <c r="E1114" s="93">
        <f>G1114+I1114+K1114</f>
        <v>250</v>
      </c>
      <c r="F1114" s="93">
        <f>H1114+J1114+L1114</f>
        <v>306.7</v>
      </c>
      <c r="G1114" s="93">
        <f>G1115+G1116</f>
        <v>0</v>
      </c>
      <c r="H1114" s="93">
        <f aca="true" t="shared" si="294" ref="H1114:L1114">H1115+H1116</f>
        <v>0</v>
      </c>
      <c r="I1114" s="93">
        <f t="shared" si="294"/>
        <v>250</v>
      </c>
      <c r="J1114" s="93">
        <f t="shared" si="294"/>
        <v>306.7</v>
      </c>
      <c r="K1114" s="93">
        <f t="shared" si="294"/>
        <v>0</v>
      </c>
      <c r="L1114" s="93">
        <f t="shared" si="294"/>
        <v>0</v>
      </c>
      <c r="M1114" s="232"/>
    </row>
    <row r="1115" spans="1:13" ht="15" customHeight="1">
      <c r="A1115" s="313"/>
      <c r="B1115" s="315"/>
      <c r="C1115" s="293"/>
      <c r="D1115" s="182" t="s">
        <v>15</v>
      </c>
      <c r="E1115" s="204">
        <v>250</v>
      </c>
      <c r="F1115" s="204">
        <v>107.8</v>
      </c>
      <c r="G1115" s="204">
        <v>0</v>
      </c>
      <c r="H1115" s="204">
        <v>0</v>
      </c>
      <c r="I1115" s="204">
        <v>250</v>
      </c>
      <c r="J1115" s="204">
        <v>107.8</v>
      </c>
      <c r="K1115" s="204">
        <v>0</v>
      </c>
      <c r="L1115" s="204">
        <v>0</v>
      </c>
      <c r="M1115" s="233"/>
    </row>
    <row r="1116" spans="1:13" ht="82.5" customHeight="1">
      <c r="A1116" s="313"/>
      <c r="B1116" s="316"/>
      <c r="C1116" s="293"/>
      <c r="D1116" s="182" t="s">
        <v>12</v>
      </c>
      <c r="E1116" s="204">
        <v>0</v>
      </c>
      <c r="F1116" s="204">
        <v>198.9</v>
      </c>
      <c r="G1116" s="204">
        <v>0</v>
      </c>
      <c r="H1116" s="204">
        <v>0</v>
      </c>
      <c r="I1116" s="204">
        <v>0</v>
      </c>
      <c r="J1116" s="204">
        <v>198.9</v>
      </c>
      <c r="K1116" s="204">
        <v>0</v>
      </c>
      <c r="L1116" s="204">
        <v>0</v>
      </c>
      <c r="M1116" s="233"/>
    </row>
    <row r="1117" spans="1:13" ht="15" customHeight="1">
      <c r="A1117" s="306" t="s">
        <v>419</v>
      </c>
      <c r="B1117" s="314" t="s">
        <v>1052</v>
      </c>
      <c r="C1117" s="293" t="s">
        <v>416</v>
      </c>
      <c r="D1117" s="181" t="s">
        <v>19</v>
      </c>
      <c r="E1117" s="204">
        <f>G1117+I1117+K1117</f>
        <v>250</v>
      </c>
      <c r="F1117" s="204">
        <f>H1117+J1117+L1117</f>
        <v>0</v>
      </c>
      <c r="G1117" s="204">
        <f>G1118+G1119</f>
        <v>0</v>
      </c>
      <c r="H1117" s="204">
        <f aca="true" t="shared" si="295" ref="H1117:L1117">H1118+H1119</f>
        <v>0</v>
      </c>
      <c r="I1117" s="204">
        <f t="shared" si="295"/>
        <v>250</v>
      </c>
      <c r="J1117" s="204">
        <f t="shared" si="295"/>
        <v>0</v>
      </c>
      <c r="K1117" s="204">
        <f t="shared" si="295"/>
        <v>0</v>
      </c>
      <c r="L1117" s="204">
        <f t="shared" si="295"/>
        <v>0</v>
      </c>
      <c r="M1117" s="233"/>
    </row>
    <row r="1118" spans="1:13" ht="15" customHeight="1">
      <c r="A1118" s="313"/>
      <c r="B1118" s="315"/>
      <c r="C1118" s="293"/>
      <c r="D1118" s="182" t="s">
        <v>15</v>
      </c>
      <c r="E1118" s="204">
        <v>250</v>
      </c>
      <c r="F1118" s="204">
        <v>0</v>
      </c>
      <c r="G1118" s="204">
        <v>0</v>
      </c>
      <c r="H1118" s="204">
        <v>0</v>
      </c>
      <c r="I1118" s="204">
        <v>250</v>
      </c>
      <c r="J1118" s="204">
        <v>0</v>
      </c>
      <c r="K1118" s="204">
        <v>0</v>
      </c>
      <c r="L1118" s="204">
        <v>0</v>
      </c>
      <c r="M1118" s="233"/>
    </row>
    <row r="1119" spans="1:13" ht="87" customHeight="1">
      <c r="A1119" s="313"/>
      <c r="B1119" s="316"/>
      <c r="C1119" s="293"/>
      <c r="D1119" s="182" t="s">
        <v>12</v>
      </c>
      <c r="E1119" s="204">
        <v>0</v>
      </c>
      <c r="F1119" s="204">
        <v>0</v>
      </c>
      <c r="G1119" s="204">
        <v>0</v>
      </c>
      <c r="H1119" s="204">
        <v>0</v>
      </c>
      <c r="I1119" s="204">
        <v>0</v>
      </c>
      <c r="J1119" s="204">
        <v>0</v>
      </c>
      <c r="K1119" s="204">
        <v>0</v>
      </c>
      <c r="L1119" s="204">
        <v>0</v>
      </c>
      <c r="M1119" s="233"/>
    </row>
    <row r="1120" spans="1:13" ht="15" customHeight="1">
      <c r="A1120" s="307" t="s">
        <v>739</v>
      </c>
      <c r="B1120" s="293" t="s">
        <v>738</v>
      </c>
      <c r="C1120" s="293" t="s">
        <v>678</v>
      </c>
      <c r="D1120" s="181" t="s">
        <v>19</v>
      </c>
      <c r="E1120" s="213">
        <f aca="true" t="shared" si="296" ref="E1120:F1122">SUM(G1120+I1120+K1120)</f>
        <v>5</v>
      </c>
      <c r="F1120" s="213">
        <f t="shared" si="296"/>
        <v>5</v>
      </c>
      <c r="G1120" s="213">
        <f aca="true" t="shared" si="297" ref="G1120:L1120">SUM(G1121:G1122)</f>
        <v>0</v>
      </c>
      <c r="H1120" s="213">
        <f t="shared" si="297"/>
        <v>0</v>
      </c>
      <c r="I1120" s="213">
        <f t="shared" si="297"/>
        <v>0</v>
      </c>
      <c r="J1120" s="213">
        <f t="shared" si="297"/>
        <v>0</v>
      </c>
      <c r="K1120" s="213">
        <f t="shared" si="297"/>
        <v>5</v>
      </c>
      <c r="L1120" s="213">
        <f t="shared" si="297"/>
        <v>5</v>
      </c>
      <c r="M1120" s="308"/>
    </row>
    <row r="1121" spans="1:13" ht="15" customHeight="1">
      <c r="A1121" s="317"/>
      <c r="B1121" s="293"/>
      <c r="C1121" s="293"/>
      <c r="D1121" s="182" t="s">
        <v>15</v>
      </c>
      <c r="E1121" s="213">
        <f t="shared" si="296"/>
        <v>5</v>
      </c>
      <c r="F1121" s="213">
        <f t="shared" si="296"/>
        <v>5</v>
      </c>
      <c r="G1121" s="213"/>
      <c r="H1121" s="213"/>
      <c r="I1121" s="204"/>
      <c r="J1121" s="226"/>
      <c r="K1121" s="226">
        <v>5</v>
      </c>
      <c r="L1121" s="213">
        <v>5</v>
      </c>
      <c r="M1121" s="318"/>
    </row>
    <row r="1122" spans="1:13" ht="52.5" customHeight="1">
      <c r="A1122" s="317"/>
      <c r="B1122" s="293"/>
      <c r="C1122" s="293"/>
      <c r="D1122" s="182" t="s">
        <v>12</v>
      </c>
      <c r="E1122" s="213">
        <f t="shared" si="296"/>
        <v>0</v>
      </c>
      <c r="F1122" s="213">
        <f t="shared" si="296"/>
        <v>0</v>
      </c>
      <c r="G1122" s="213"/>
      <c r="H1122" s="213"/>
      <c r="I1122" s="204"/>
      <c r="J1122" s="226"/>
      <c r="K1122" s="226"/>
      <c r="L1122" s="213"/>
      <c r="M1122" s="318"/>
    </row>
    <row r="1123" spans="1:13" ht="33" customHeight="1">
      <c r="A1123" s="307" t="s">
        <v>419</v>
      </c>
      <c r="B1123" s="293" t="s">
        <v>737</v>
      </c>
      <c r="C1123" s="293" t="s">
        <v>678</v>
      </c>
      <c r="D1123" s="181" t="s">
        <v>19</v>
      </c>
      <c r="E1123" s="213">
        <f>SUM(G1123+I1123+K1123)</f>
        <v>15</v>
      </c>
      <c r="F1123" s="213">
        <f>SUM(H1123+J1123+L1123)</f>
        <v>0</v>
      </c>
      <c r="G1123" s="213">
        <f>SUM(G1124:G1125)</f>
        <v>0</v>
      </c>
      <c r="H1123" s="213">
        <f>SUM(H1124:H1125)</f>
        <v>0</v>
      </c>
      <c r="I1123" s="213">
        <f>SUM(I1124:I1125)</f>
        <v>15</v>
      </c>
      <c r="J1123" s="213">
        <f>SUM(J1124:J1125)</f>
        <v>0</v>
      </c>
      <c r="K1123" s="213">
        <f>SUM(K1124:K1125)</f>
        <v>0</v>
      </c>
      <c r="L1123" s="213">
        <v>0</v>
      </c>
      <c r="M1123" s="308"/>
    </row>
    <row r="1124" spans="1:13" ht="33" customHeight="1">
      <c r="A1124" s="317"/>
      <c r="B1124" s="293"/>
      <c r="C1124" s="293"/>
      <c r="D1124" s="182" t="s">
        <v>15</v>
      </c>
      <c r="E1124" s="213">
        <f>SUM(G1124+I1124+K1124)</f>
        <v>5</v>
      </c>
      <c r="F1124" s="213">
        <f>SUM(H1124+J1124+L1124)</f>
        <v>0</v>
      </c>
      <c r="G1124" s="213">
        <v>0</v>
      </c>
      <c r="H1124" s="213">
        <v>0</v>
      </c>
      <c r="I1124" s="226">
        <v>5</v>
      </c>
      <c r="J1124" s="226">
        <v>0</v>
      </c>
      <c r="K1124" s="226">
        <v>0</v>
      </c>
      <c r="L1124" s="213">
        <v>0</v>
      </c>
      <c r="M1124" s="318"/>
    </row>
    <row r="1125" spans="1:13" ht="33" customHeight="1">
      <c r="A1125" s="317"/>
      <c r="B1125" s="308"/>
      <c r="C1125" s="308"/>
      <c r="D1125" s="228" t="s">
        <v>12</v>
      </c>
      <c r="E1125" s="229">
        <f>SUM(G1125+I1125+K1125)</f>
        <v>10</v>
      </c>
      <c r="F1125" s="229">
        <v>0</v>
      </c>
      <c r="G1125" s="229">
        <v>0</v>
      </c>
      <c r="H1125" s="229">
        <v>0</v>
      </c>
      <c r="I1125" s="230">
        <v>10</v>
      </c>
      <c r="J1125" s="230">
        <v>0</v>
      </c>
      <c r="K1125" s="230">
        <v>0</v>
      </c>
      <c r="L1125" s="229">
        <v>0</v>
      </c>
      <c r="M1125" s="318"/>
    </row>
    <row r="1126" spans="1:13" ht="33" customHeight="1">
      <c r="A1126" s="332"/>
      <c r="B1126" s="310" t="s">
        <v>758</v>
      </c>
      <c r="C1126" s="268" t="s">
        <v>694</v>
      </c>
      <c r="D1126" s="226" t="s">
        <v>538</v>
      </c>
      <c r="E1126" s="225">
        <v>50</v>
      </c>
      <c r="F1126" s="204">
        <v>45</v>
      </c>
      <c r="G1126" s="204"/>
      <c r="H1126" s="204"/>
      <c r="I1126" s="225">
        <v>50</v>
      </c>
      <c r="J1126" s="204">
        <v>45</v>
      </c>
      <c r="K1126" s="203"/>
      <c r="L1126" s="203"/>
      <c r="M1126" s="312" t="s">
        <v>922</v>
      </c>
    </row>
    <row r="1127" spans="1:13" ht="33" customHeight="1">
      <c r="A1127" s="333"/>
      <c r="B1127" s="310"/>
      <c r="C1127" s="269"/>
      <c r="D1127" s="226">
        <v>2013</v>
      </c>
      <c r="E1127" s="225">
        <v>10</v>
      </c>
      <c r="F1127" s="204">
        <v>45</v>
      </c>
      <c r="G1127" s="204"/>
      <c r="H1127" s="204"/>
      <c r="I1127" s="225">
        <v>10</v>
      </c>
      <c r="J1127" s="204">
        <v>45</v>
      </c>
      <c r="K1127" s="203"/>
      <c r="L1127" s="203"/>
      <c r="M1127" s="312"/>
    </row>
    <row r="1128" spans="1:13" ht="39" customHeight="1">
      <c r="A1128" s="333"/>
      <c r="B1128" s="310"/>
      <c r="C1128" s="269"/>
      <c r="D1128" s="226">
        <v>2014</v>
      </c>
      <c r="E1128" s="225">
        <v>10</v>
      </c>
      <c r="F1128" s="204">
        <v>0</v>
      </c>
      <c r="G1128" s="204"/>
      <c r="H1128" s="204"/>
      <c r="I1128" s="225">
        <v>10</v>
      </c>
      <c r="J1128" s="204">
        <v>0</v>
      </c>
      <c r="K1128" s="203"/>
      <c r="L1128" s="203"/>
      <c r="M1128" s="312"/>
    </row>
    <row r="1129" spans="1:13" ht="33" customHeight="1">
      <c r="A1129" s="309"/>
      <c r="B1129" s="310" t="s">
        <v>758</v>
      </c>
      <c r="C1129" s="311" t="s">
        <v>694</v>
      </c>
      <c r="D1129" s="226" t="s">
        <v>538</v>
      </c>
      <c r="E1129" s="225">
        <v>75</v>
      </c>
      <c r="F1129" s="204">
        <v>12.5</v>
      </c>
      <c r="G1129" s="204"/>
      <c r="H1129" s="204"/>
      <c r="I1129" s="225">
        <v>75</v>
      </c>
      <c r="J1129" s="204">
        <v>12.5</v>
      </c>
      <c r="K1129" s="203"/>
      <c r="L1129" s="203"/>
      <c r="M1129" s="312" t="s">
        <v>757</v>
      </c>
    </row>
    <row r="1130" spans="1:13" ht="33" customHeight="1">
      <c r="A1130" s="309"/>
      <c r="B1130" s="310"/>
      <c r="C1130" s="311"/>
      <c r="D1130" s="226">
        <v>2013</v>
      </c>
      <c r="E1130" s="225">
        <v>15</v>
      </c>
      <c r="F1130" s="204">
        <v>5</v>
      </c>
      <c r="G1130" s="204"/>
      <c r="H1130" s="204"/>
      <c r="I1130" s="225">
        <v>15</v>
      </c>
      <c r="J1130" s="204">
        <v>5</v>
      </c>
      <c r="K1130" s="203"/>
      <c r="L1130" s="203"/>
      <c r="M1130" s="312"/>
    </row>
    <row r="1131" spans="1:13" ht="22.5" customHeight="1">
      <c r="A1131" s="309"/>
      <c r="B1131" s="310"/>
      <c r="C1131" s="311"/>
      <c r="D1131" s="226">
        <v>2014</v>
      </c>
      <c r="E1131" s="225">
        <v>15</v>
      </c>
      <c r="F1131" s="204">
        <v>7.5</v>
      </c>
      <c r="G1131" s="204"/>
      <c r="H1131" s="204"/>
      <c r="I1131" s="225">
        <v>15</v>
      </c>
      <c r="J1131" s="204">
        <v>7.5</v>
      </c>
      <c r="K1131" s="203"/>
      <c r="L1131" s="203"/>
      <c r="M1131" s="312"/>
    </row>
    <row r="1132" spans="1:13" ht="22.5" customHeight="1">
      <c r="A1132" s="271">
        <v>12</v>
      </c>
      <c r="B1132" s="482" t="s">
        <v>884</v>
      </c>
      <c r="C1132" s="330" t="s">
        <v>883</v>
      </c>
      <c r="D1132" s="222" t="s">
        <v>538</v>
      </c>
      <c r="E1132" s="234">
        <f>G1132+I1132+K1132</f>
        <v>5</v>
      </c>
      <c r="F1132" s="234">
        <f>H1132+J1132+L1132</f>
        <v>0</v>
      </c>
      <c r="G1132" s="234">
        <f aca="true" t="shared" si="298" ref="G1132:L1132">G1133+G1134</f>
        <v>0</v>
      </c>
      <c r="H1132" s="234">
        <f t="shared" si="298"/>
        <v>0</v>
      </c>
      <c r="I1132" s="234">
        <f t="shared" si="298"/>
        <v>5</v>
      </c>
      <c r="J1132" s="234">
        <f t="shared" si="298"/>
        <v>0</v>
      </c>
      <c r="K1132" s="234">
        <f t="shared" si="298"/>
        <v>0</v>
      </c>
      <c r="L1132" s="234">
        <f t="shared" si="298"/>
        <v>0</v>
      </c>
      <c r="M1132" s="235"/>
    </row>
    <row r="1133" spans="1:13" ht="22.5" customHeight="1">
      <c r="A1133" s="271"/>
      <c r="B1133" s="487"/>
      <c r="C1133" s="330"/>
      <c r="D1133" s="222">
        <v>2013</v>
      </c>
      <c r="E1133" s="80">
        <v>5</v>
      </c>
      <c r="F1133" s="80">
        <v>0</v>
      </c>
      <c r="G1133" s="80">
        <v>0</v>
      </c>
      <c r="H1133" s="80">
        <v>0</v>
      </c>
      <c r="I1133" s="80">
        <v>5</v>
      </c>
      <c r="J1133" s="80">
        <v>0</v>
      </c>
      <c r="K1133" s="80">
        <v>0</v>
      </c>
      <c r="L1133" s="80">
        <v>0</v>
      </c>
      <c r="M1133" s="235"/>
    </row>
    <row r="1134" spans="1:13" ht="33.75" customHeight="1">
      <c r="A1134" s="271"/>
      <c r="B1134" s="488"/>
      <c r="C1134" s="330"/>
      <c r="D1134" s="222">
        <v>2014</v>
      </c>
      <c r="E1134" s="80">
        <v>0</v>
      </c>
      <c r="F1134" s="80">
        <v>0</v>
      </c>
      <c r="G1134" s="80">
        <v>0</v>
      </c>
      <c r="H1134" s="80">
        <v>0</v>
      </c>
      <c r="I1134" s="80">
        <v>0</v>
      </c>
      <c r="J1134" s="80">
        <v>0</v>
      </c>
      <c r="K1134" s="80">
        <v>0</v>
      </c>
      <c r="L1134" s="80">
        <v>0</v>
      </c>
      <c r="M1134" s="235"/>
    </row>
    <row r="1135" spans="1:13" ht="15" customHeight="1">
      <c r="A1135" s="309"/>
      <c r="B1135" s="310" t="s">
        <v>767</v>
      </c>
      <c r="C1135" s="311" t="s">
        <v>675</v>
      </c>
      <c r="D1135" s="226" t="s">
        <v>538</v>
      </c>
      <c r="E1135" s="225">
        <f>G1135+I1135+K1135</f>
        <v>16</v>
      </c>
      <c r="F1135" s="204">
        <f>H1135+J1135+L1135</f>
        <v>0</v>
      </c>
      <c r="G1135" s="204">
        <f>G1136+G1137</f>
        <v>0</v>
      </c>
      <c r="H1135" s="204">
        <f aca="true" t="shared" si="299" ref="H1135:L1135">H1136+H1137</f>
        <v>0</v>
      </c>
      <c r="I1135" s="204">
        <f t="shared" si="299"/>
        <v>16</v>
      </c>
      <c r="J1135" s="204">
        <f t="shared" si="299"/>
        <v>0</v>
      </c>
      <c r="K1135" s="204">
        <f t="shared" si="299"/>
        <v>0</v>
      </c>
      <c r="L1135" s="204">
        <f t="shared" si="299"/>
        <v>0</v>
      </c>
      <c r="M1135" s="312" t="s">
        <v>766</v>
      </c>
    </row>
    <row r="1136" spans="1:13" ht="15" customHeight="1">
      <c r="A1136" s="309"/>
      <c r="B1136" s="310"/>
      <c r="C1136" s="311"/>
      <c r="D1136" s="226">
        <v>2013</v>
      </c>
      <c r="E1136" s="225">
        <v>10</v>
      </c>
      <c r="F1136" s="204">
        <v>0</v>
      </c>
      <c r="G1136" s="204">
        <v>0</v>
      </c>
      <c r="H1136" s="204">
        <v>0</v>
      </c>
      <c r="I1136" s="225">
        <v>10</v>
      </c>
      <c r="J1136" s="204">
        <v>0</v>
      </c>
      <c r="K1136" s="204">
        <v>0</v>
      </c>
      <c r="L1136" s="204">
        <v>0</v>
      </c>
      <c r="M1136" s="312"/>
    </row>
    <row r="1137" spans="1:13" ht="46.5" customHeight="1">
      <c r="A1137" s="309"/>
      <c r="B1137" s="310"/>
      <c r="C1137" s="311"/>
      <c r="D1137" s="226">
        <v>2014</v>
      </c>
      <c r="E1137" s="93">
        <v>6</v>
      </c>
      <c r="F1137" s="204">
        <v>0</v>
      </c>
      <c r="G1137" s="203"/>
      <c r="H1137" s="204"/>
      <c r="I1137" s="93">
        <v>6</v>
      </c>
      <c r="J1137" s="204">
        <v>0</v>
      </c>
      <c r="K1137" s="204">
        <v>0</v>
      </c>
      <c r="L1137" s="204">
        <v>0</v>
      </c>
      <c r="M1137" s="312"/>
    </row>
    <row r="1138" spans="1:13" ht="15" customHeight="1">
      <c r="A1138" s="325" t="s">
        <v>372</v>
      </c>
      <c r="B1138" s="326"/>
      <c r="C1138" s="326"/>
      <c r="D1138" s="326"/>
      <c r="E1138" s="326"/>
      <c r="F1138" s="326"/>
      <c r="G1138" s="326"/>
      <c r="H1138" s="326"/>
      <c r="I1138" s="326"/>
      <c r="J1138" s="326"/>
      <c r="K1138" s="326"/>
      <c r="L1138" s="326"/>
      <c r="M1138" s="327"/>
    </row>
    <row r="1139" spans="1:13" ht="15" customHeight="1">
      <c r="A1139" s="82"/>
      <c r="B1139" s="310" t="s">
        <v>892</v>
      </c>
      <c r="C1139" s="287" t="s">
        <v>830</v>
      </c>
      <c r="D1139" s="226" t="s">
        <v>538</v>
      </c>
      <c r="E1139" s="225">
        <f>G1139+I1139+K1139</f>
        <v>5275</v>
      </c>
      <c r="F1139" s="204">
        <f>H1139+J1139+L1139</f>
        <v>3023</v>
      </c>
      <c r="G1139" s="204">
        <f>G1140+G1141</f>
        <v>0</v>
      </c>
      <c r="H1139" s="204">
        <f aca="true" t="shared" si="300" ref="H1139:L1139">H1140+H1141</f>
        <v>0</v>
      </c>
      <c r="I1139" s="204">
        <f t="shared" si="300"/>
        <v>5275</v>
      </c>
      <c r="J1139" s="204">
        <f t="shared" si="300"/>
        <v>3023</v>
      </c>
      <c r="K1139" s="204">
        <f t="shared" si="300"/>
        <v>0</v>
      </c>
      <c r="L1139" s="204">
        <f t="shared" si="300"/>
        <v>0</v>
      </c>
      <c r="M1139" s="82"/>
    </row>
    <row r="1140" spans="1:13" ht="15" customHeight="1">
      <c r="A1140" s="82"/>
      <c r="B1140" s="310"/>
      <c r="C1140" s="288"/>
      <c r="D1140" s="226">
        <v>2013</v>
      </c>
      <c r="E1140" s="225">
        <v>2700</v>
      </c>
      <c r="F1140" s="204">
        <v>2173</v>
      </c>
      <c r="G1140" s="204">
        <v>0</v>
      </c>
      <c r="H1140" s="204">
        <v>0</v>
      </c>
      <c r="I1140" s="225">
        <v>2700</v>
      </c>
      <c r="J1140" s="204">
        <v>2173</v>
      </c>
      <c r="K1140" s="204">
        <v>0</v>
      </c>
      <c r="L1140" s="204">
        <v>0</v>
      </c>
      <c r="M1140" s="82"/>
    </row>
    <row r="1141" spans="1:13" ht="93" customHeight="1">
      <c r="A1141" s="82"/>
      <c r="B1141" s="310"/>
      <c r="C1141" s="289"/>
      <c r="D1141" s="226">
        <v>2014</v>
      </c>
      <c r="E1141" s="93">
        <v>2575</v>
      </c>
      <c r="F1141" s="204">
        <v>850</v>
      </c>
      <c r="G1141" s="204">
        <v>0</v>
      </c>
      <c r="H1141" s="204">
        <v>0</v>
      </c>
      <c r="I1141" s="93">
        <v>2575</v>
      </c>
      <c r="J1141" s="204">
        <v>850</v>
      </c>
      <c r="K1141" s="204">
        <v>0</v>
      </c>
      <c r="L1141" s="204">
        <v>0</v>
      </c>
      <c r="M1141" s="82"/>
    </row>
    <row r="1142" spans="1:13" s="28" customFormat="1" ht="15" customHeight="1">
      <c r="A1142" s="325" t="s">
        <v>891</v>
      </c>
      <c r="B1142" s="326"/>
      <c r="C1142" s="326"/>
      <c r="D1142" s="326"/>
      <c r="E1142" s="326"/>
      <c r="F1142" s="326"/>
      <c r="G1142" s="326"/>
      <c r="H1142" s="326"/>
      <c r="I1142" s="326"/>
      <c r="J1142" s="326"/>
      <c r="K1142" s="326"/>
      <c r="L1142" s="326"/>
      <c r="M1142" s="327"/>
    </row>
    <row r="1143" spans="1:13" s="28" customFormat="1" ht="15" customHeight="1">
      <c r="A1143" s="276"/>
      <c r="B1143" s="287"/>
      <c r="C1143" s="287"/>
      <c r="D1143" s="118" t="s">
        <v>19</v>
      </c>
      <c r="E1143" s="82">
        <f>G1143+I1143+K1143</f>
        <v>7016</v>
      </c>
      <c r="F1143" s="82">
        <f>H1143+J1143+L1143</f>
        <v>5088.03</v>
      </c>
      <c r="G1143" s="82">
        <f>G1144+G1145</f>
        <v>0</v>
      </c>
      <c r="H1143" s="82">
        <f aca="true" t="shared" si="301" ref="H1143:L1143">H1144+H1145</f>
        <v>0</v>
      </c>
      <c r="I1143" s="82">
        <f t="shared" si="301"/>
        <v>7016</v>
      </c>
      <c r="J1143" s="82">
        <f t="shared" si="301"/>
        <v>5088.03</v>
      </c>
      <c r="K1143" s="82">
        <f t="shared" si="301"/>
        <v>0</v>
      </c>
      <c r="L1143" s="82">
        <f t="shared" si="301"/>
        <v>0</v>
      </c>
      <c r="M1143" s="236"/>
    </row>
    <row r="1144" spans="1:13" s="28" customFormat="1" ht="15" customHeight="1">
      <c r="A1144" s="276"/>
      <c r="B1144" s="288"/>
      <c r="C1144" s="288"/>
      <c r="D1144" s="91" t="s">
        <v>15</v>
      </c>
      <c r="E1144" s="82">
        <f aca="true" t="shared" si="302" ref="E1144:E1145">G1144+I1144+K1144</f>
        <v>4626</v>
      </c>
      <c r="F1144" s="82">
        <f aca="true" t="shared" si="303" ref="F1144:F1145">H1144+J1144+L1144</f>
        <v>2641.95</v>
      </c>
      <c r="G1144" s="82">
        <f>SUM(G1147+G1150+G1153)</f>
        <v>0</v>
      </c>
      <c r="H1144" s="82">
        <f aca="true" t="shared" si="304" ref="H1144:L1144">SUM(H1147+H1150+H1153)</f>
        <v>0</v>
      </c>
      <c r="I1144" s="82">
        <f t="shared" si="304"/>
        <v>4626</v>
      </c>
      <c r="J1144" s="82">
        <f t="shared" si="304"/>
        <v>2641.95</v>
      </c>
      <c r="K1144" s="82">
        <f t="shared" si="304"/>
        <v>0</v>
      </c>
      <c r="L1144" s="82">
        <f t="shared" si="304"/>
        <v>0</v>
      </c>
      <c r="M1144" s="236"/>
    </row>
    <row r="1145" spans="1:13" s="28" customFormat="1" ht="15" customHeight="1">
      <c r="A1145" s="276"/>
      <c r="B1145" s="289"/>
      <c r="C1145" s="289"/>
      <c r="D1145" s="91" t="s">
        <v>12</v>
      </c>
      <c r="E1145" s="82">
        <f t="shared" si="302"/>
        <v>2390</v>
      </c>
      <c r="F1145" s="82">
        <f t="shared" si="303"/>
        <v>2446.08</v>
      </c>
      <c r="G1145" s="82">
        <f>SUM(G1148+G1151+G1154)</f>
        <v>0</v>
      </c>
      <c r="H1145" s="82">
        <f aca="true" t="shared" si="305" ref="H1145:L1145">SUM(H1148+H1151+H1154)</f>
        <v>0</v>
      </c>
      <c r="I1145" s="82">
        <f t="shared" si="305"/>
        <v>2390</v>
      </c>
      <c r="J1145" s="82">
        <f t="shared" si="305"/>
        <v>2446.08</v>
      </c>
      <c r="K1145" s="82">
        <f t="shared" si="305"/>
        <v>0</v>
      </c>
      <c r="L1145" s="82">
        <f t="shared" si="305"/>
        <v>0</v>
      </c>
      <c r="M1145" s="236"/>
    </row>
    <row r="1146" spans="1:13" ht="15" customHeight="1">
      <c r="A1146" s="276" t="s">
        <v>421</v>
      </c>
      <c r="B1146" s="287" t="s">
        <v>535</v>
      </c>
      <c r="C1146" s="287" t="s">
        <v>830</v>
      </c>
      <c r="D1146" s="118" t="s">
        <v>19</v>
      </c>
      <c r="E1146" s="82"/>
      <c r="F1146" s="82"/>
      <c r="G1146" s="82"/>
      <c r="H1146" s="82"/>
      <c r="I1146" s="82"/>
      <c r="J1146" s="82"/>
      <c r="K1146" s="82"/>
      <c r="L1146" s="82"/>
      <c r="M1146" s="82"/>
    </row>
    <row r="1147" spans="1:13" ht="15" customHeight="1">
      <c r="A1147" s="324"/>
      <c r="B1147" s="288"/>
      <c r="C1147" s="288"/>
      <c r="D1147" s="91" t="s">
        <v>15</v>
      </c>
      <c r="E1147" s="82">
        <v>2256</v>
      </c>
      <c r="F1147" s="82">
        <v>734</v>
      </c>
      <c r="G1147" s="82"/>
      <c r="H1147" s="82"/>
      <c r="I1147" s="82">
        <v>2256</v>
      </c>
      <c r="J1147" s="82">
        <v>734</v>
      </c>
      <c r="K1147" s="82"/>
      <c r="L1147" s="82"/>
      <c r="M1147" s="82"/>
    </row>
    <row r="1148" spans="1:13" ht="74.25" customHeight="1">
      <c r="A1148" s="324"/>
      <c r="B1148" s="289"/>
      <c r="C1148" s="289"/>
      <c r="D1148" s="91" t="s">
        <v>12</v>
      </c>
      <c r="E1148" s="82"/>
      <c r="F1148" s="82">
        <v>989</v>
      </c>
      <c r="G1148" s="82"/>
      <c r="H1148" s="82"/>
      <c r="I1148" s="82"/>
      <c r="J1148" s="82">
        <v>989</v>
      </c>
      <c r="K1148" s="82"/>
      <c r="L1148" s="82"/>
      <c r="M1148" s="82"/>
    </row>
    <row r="1149" spans="1:13" ht="15" customHeight="1">
      <c r="A1149" s="276" t="s">
        <v>429</v>
      </c>
      <c r="B1149" s="271" t="s">
        <v>536</v>
      </c>
      <c r="C1149" s="287" t="s">
        <v>830</v>
      </c>
      <c r="D1149" s="118" t="s">
        <v>19</v>
      </c>
      <c r="E1149" s="80"/>
      <c r="F1149" s="80"/>
      <c r="G1149" s="80"/>
      <c r="H1149" s="80"/>
      <c r="I1149" s="80"/>
      <c r="J1149" s="80"/>
      <c r="K1149" s="80"/>
      <c r="L1149" s="80"/>
      <c r="M1149" s="82"/>
    </row>
    <row r="1150" spans="1:13" ht="20.25">
      <c r="A1150" s="276"/>
      <c r="B1150" s="271"/>
      <c r="C1150" s="288"/>
      <c r="D1150" s="91" t="s">
        <v>15</v>
      </c>
      <c r="E1150" s="80">
        <v>1400</v>
      </c>
      <c r="F1150" s="80">
        <v>1255</v>
      </c>
      <c r="G1150" s="80"/>
      <c r="H1150" s="80"/>
      <c r="I1150" s="80">
        <v>1400</v>
      </c>
      <c r="J1150" s="80">
        <v>1255</v>
      </c>
      <c r="K1150" s="80"/>
      <c r="L1150" s="80"/>
      <c r="M1150" s="82"/>
    </row>
    <row r="1151" spans="1:13" ht="20.25">
      <c r="A1151" s="276"/>
      <c r="B1151" s="271"/>
      <c r="C1151" s="289"/>
      <c r="D1151" s="91" t="s">
        <v>12</v>
      </c>
      <c r="E1151" s="80">
        <v>1400</v>
      </c>
      <c r="F1151" s="80">
        <v>962</v>
      </c>
      <c r="G1151" s="80"/>
      <c r="H1151" s="80"/>
      <c r="I1151" s="80">
        <v>1400</v>
      </c>
      <c r="J1151" s="80">
        <v>962</v>
      </c>
      <c r="K1151" s="80"/>
      <c r="L1151" s="80"/>
      <c r="M1151" s="82"/>
    </row>
    <row r="1152" spans="1:13" ht="15" customHeight="1">
      <c r="A1152" s="276" t="s">
        <v>438</v>
      </c>
      <c r="B1152" s="271" t="s">
        <v>660</v>
      </c>
      <c r="C1152" s="287" t="s">
        <v>830</v>
      </c>
      <c r="D1152" s="118" t="s">
        <v>19</v>
      </c>
      <c r="E1152" s="80"/>
      <c r="F1152" s="80"/>
      <c r="G1152" s="80"/>
      <c r="H1152" s="80"/>
      <c r="I1152" s="80"/>
      <c r="J1152" s="80"/>
      <c r="K1152" s="80"/>
      <c r="L1152" s="80"/>
      <c r="M1152" s="271"/>
    </row>
    <row r="1153" spans="1:13" ht="20.25">
      <c r="A1153" s="276"/>
      <c r="B1153" s="271"/>
      <c r="C1153" s="288"/>
      <c r="D1153" s="91" t="s">
        <v>15</v>
      </c>
      <c r="E1153" s="195">
        <v>970</v>
      </c>
      <c r="F1153" s="80">
        <v>652.95</v>
      </c>
      <c r="G1153" s="80"/>
      <c r="H1153" s="80"/>
      <c r="I1153" s="195">
        <v>970</v>
      </c>
      <c r="J1153" s="80">
        <v>652.95</v>
      </c>
      <c r="K1153" s="80"/>
      <c r="L1153" s="80"/>
      <c r="M1153" s="271"/>
    </row>
    <row r="1154" spans="1:13" ht="20.25">
      <c r="A1154" s="276"/>
      <c r="B1154" s="271"/>
      <c r="C1154" s="289"/>
      <c r="D1154" s="91" t="s">
        <v>12</v>
      </c>
      <c r="E1154" s="195">
        <v>990</v>
      </c>
      <c r="F1154" s="80">
        <v>495.08</v>
      </c>
      <c r="G1154" s="80"/>
      <c r="H1154" s="80"/>
      <c r="I1154" s="195">
        <v>990</v>
      </c>
      <c r="J1154" s="80">
        <v>495.08</v>
      </c>
      <c r="K1154" s="80"/>
      <c r="L1154" s="80"/>
      <c r="M1154" s="271"/>
    </row>
    <row r="1155" spans="1:13" ht="20.25">
      <c r="A1155" s="276"/>
      <c r="B1155" s="287"/>
      <c r="C1155" s="287"/>
      <c r="D1155" s="118" t="s">
        <v>538</v>
      </c>
      <c r="E1155" s="84">
        <f aca="true" t="shared" si="306" ref="E1155:L1157">SUM(E11+E64+E179+E270+E397+E484+E530+E564+E732+E817+E869+E874+E930+E949+E1019+E1060+E1064+E1089+E1093+E1097+E1107+E1111+E1139+E1143)</f>
        <v>1843323.5990000002</v>
      </c>
      <c r="F1155" s="84">
        <f t="shared" si="306"/>
        <v>700183.7450700001</v>
      </c>
      <c r="G1155" s="84">
        <f t="shared" si="306"/>
        <v>974775.5750000002</v>
      </c>
      <c r="H1155" s="84">
        <f t="shared" si="306"/>
        <v>237695.61448</v>
      </c>
      <c r="I1155" s="84">
        <f t="shared" si="306"/>
        <v>221460.234</v>
      </c>
      <c r="J1155" s="84">
        <f t="shared" si="306"/>
        <v>113596.84059</v>
      </c>
      <c r="K1155" s="84">
        <f t="shared" si="306"/>
        <v>647095.79</v>
      </c>
      <c r="L1155" s="84">
        <f t="shared" si="306"/>
        <v>348891.29</v>
      </c>
      <c r="M1155" s="236"/>
    </row>
    <row r="1156" spans="1:13" ht="20.25">
      <c r="A1156" s="276"/>
      <c r="B1156" s="288"/>
      <c r="C1156" s="288"/>
      <c r="D1156" s="118" t="s">
        <v>15</v>
      </c>
      <c r="E1156" s="84">
        <f t="shared" si="306"/>
        <v>602322.718</v>
      </c>
      <c r="F1156" s="84">
        <f t="shared" si="306"/>
        <v>351256.58988000004</v>
      </c>
      <c r="G1156" s="84">
        <f t="shared" si="306"/>
        <v>200556.818</v>
      </c>
      <c r="H1156" s="84">
        <f t="shared" si="306"/>
        <v>123853.45249999998</v>
      </c>
      <c r="I1156" s="84">
        <f t="shared" si="306"/>
        <v>69946.20999999999</v>
      </c>
      <c r="J1156" s="84">
        <f t="shared" si="306"/>
        <v>43826.74738000001</v>
      </c>
      <c r="K1156" s="84">
        <f t="shared" si="306"/>
        <v>331827.69</v>
      </c>
      <c r="L1156" s="84">
        <f t="shared" si="306"/>
        <v>183576.29</v>
      </c>
      <c r="M1156" s="236"/>
    </row>
    <row r="1157" spans="1:13" ht="20.25">
      <c r="A1157" s="276"/>
      <c r="B1157" s="289"/>
      <c r="C1157" s="289"/>
      <c r="D1157" s="118" t="s">
        <v>12</v>
      </c>
      <c r="E1157" s="84">
        <f t="shared" si="306"/>
        <v>1241000.881</v>
      </c>
      <c r="F1157" s="84">
        <f t="shared" si="306"/>
        <v>348927.25519</v>
      </c>
      <c r="G1157" s="84">
        <f t="shared" si="306"/>
        <v>774218.757</v>
      </c>
      <c r="H1157" s="84">
        <f t="shared" si="306"/>
        <v>113842.16198000002</v>
      </c>
      <c r="I1157" s="84">
        <f t="shared" si="306"/>
        <v>151514.02399999998</v>
      </c>
      <c r="J1157" s="84">
        <f t="shared" si="306"/>
        <v>69770.09320999999</v>
      </c>
      <c r="K1157" s="84">
        <f t="shared" si="306"/>
        <v>315268.1</v>
      </c>
      <c r="L1157" s="84">
        <f t="shared" si="306"/>
        <v>165315</v>
      </c>
      <c r="M1157" s="236"/>
    </row>
    <row r="1158" spans="1:13" ht="20.25">
      <c r="A1158" s="237"/>
      <c r="B1158" s="184"/>
      <c r="C1158" s="204"/>
      <c r="D1158" s="182"/>
      <c r="E1158" s="218"/>
      <c r="F1158" s="216"/>
      <c r="G1158" s="218"/>
      <c r="H1158" s="218"/>
      <c r="I1158" s="218"/>
      <c r="J1158" s="218"/>
      <c r="K1158" s="218"/>
      <c r="L1158" s="218"/>
      <c r="M1158" s="204"/>
    </row>
    <row r="1159" spans="1:13" ht="20.25">
      <c r="A1159" s="77"/>
      <c r="B1159" s="77"/>
      <c r="C1159" s="77"/>
      <c r="D1159" s="77"/>
      <c r="E1159" s="78"/>
      <c r="F1159" s="78"/>
      <c r="G1159" s="78"/>
      <c r="H1159" s="78"/>
      <c r="I1159" s="78"/>
      <c r="J1159" s="78"/>
      <c r="K1159" s="78"/>
      <c r="L1159" s="78"/>
      <c r="M1159" s="78"/>
    </row>
    <row r="1160" spans="1:13" ht="20.25">
      <c r="A1160" s="77"/>
      <c r="B1160" s="77"/>
      <c r="C1160" s="77"/>
      <c r="D1160" s="77"/>
      <c r="E1160" s="78"/>
      <c r="F1160" s="78"/>
      <c r="G1160" s="78"/>
      <c r="H1160" s="78"/>
      <c r="I1160" s="78"/>
      <c r="J1160" s="78"/>
      <c r="K1160" s="78"/>
      <c r="L1160" s="78"/>
      <c r="M1160" s="78"/>
    </row>
    <row r="1161" spans="1:13" ht="39" customHeight="1">
      <c r="A1161" s="77"/>
      <c r="B1161" s="547" t="s">
        <v>954</v>
      </c>
      <c r="C1161" s="547"/>
      <c r="D1161" s="77"/>
      <c r="E1161" s="78"/>
      <c r="F1161" s="78"/>
      <c r="G1161" s="78"/>
      <c r="H1161" s="78"/>
      <c r="I1161" s="78"/>
      <c r="J1161" s="548" t="s">
        <v>955</v>
      </c>
      <c r="K1161" s="548"/>
      <c r="L1161" s="78"/>
      <c r="M1161" s="78"/>
    </row>
    <row r="1162" spans="1:13" ht="20.25">
      <c r="A1162" s="77"/>
      <c r="B1162" s="77"/>
      <c r="C1162" s="77"/>
      <c r="D1162" s="77"/>
      <c r="E1162" s="78"/>
      <c r="F1162" s="78"/>
      <c r="G1162" s="78"/>
      <c r="H1162" s="78"/>
      <c r="I1162" s="78"/>
      <c r="J1162" s="78"/>
      <c r="K1162" s="78"/>
      <c r="L1162" s="78"/>
      <c r="M1162" s="78"/>
    </row>
    <row r="1163" spans="1:13" ht="20.25">
      <c r="A1163" s="77"/>
      <c r="B1163" s="77"/>
      <c r="C1163" s="77"/>
      <c r="D1163" s="77"/>
      <c r="E1163" s="78"/>
      <c r="F1163" s="78"/>
      <c r="G1163" s="78"/>
      <c r="H1163" s="78"/>
      <c r="I1163" s="78"/>
      <c r="J1163" s="78"/>
      <c r="K1163" s="78"/>
      <c r="L1163" s="78"/>
      <c r="M1163" s="78"/>
    </row>
    <row r="1164" spans="1:13" ht="20.25">
      <c r="A1164" s="77"/>
      <c r="B1164" s="77"/>
      <c r="C1164" s="77"/>
      <c r="D1164" s="77"/>
      <c r="E1164" s="78"/>
      <c r="F1164" s="78"/>
      <c r="G1164" s="78"/>
      <c r="H1164" s="78"/>
      <c r="I1164" s="78"/>
      <c r="J1164" s="78"/>
      <c r="K1164" s="78"/>
      <c r="L1164" s="78"/>
      <c r="M1164" s="78"/>
    </row>
    <row r="1165" spans="1:13" ht="20.25">
      <c r="A1165" s="77"/>
      <c r="B1165" s="77"/>
      <c r="C1165" s="77"/>
      <c r="D1165" s="77"/>
      <c r="E1165" s="78"/>
      <c r="F1165" s="78"/>
      <c r="G1165" s="78"/>
      <c r="H1165" s="78"/>
      <c r="I1165" s="78"/>
      <c r="J1165" s="78"/>
      <c r="K1165" s="78"/>
      <c r="L1165" s="78"/>
      <c r="M1165" s="78"/>
    </row>
  </sheetData>
  <mergeCells count="1391">
    <mergeCell ref="B1132:B1134"/>
    <mergeCell ref="C1132:C1134"/>
    <mergeCell ref="B705:B707"/>
    <mergeCell ref="C705:C707"/>
    <mergeCell ref="B708:B710"/>
    <mergeCell ref="C708:C710"/>
    <mergeCell ref="C478:C480"/>
    <mergeCell ref="C481:C483"/>
    <mergeCell ref="B478:B480"/>
    <mergeCell ref="B481:B483"/>
    <mergeCell ref="M747:M749"/>
    <mergeCell ref="B747:B749"/>
    <mergeCell ref="M1093:M1095"/>
    <mergeCell ref="C1093:C1095"/>
    <mergeCell ref="B1093:B1095"/>
    <mergeCell ref="A1093:A1095"/>
    <mergeCell ref="B1161:C1161"/>
    <mergeCell ref="J1161:K1161"/>
    <mergeCell ref="A1155:A1157"/>
    <mergeCell ref="B1155:B1157"/>
    <mergeCell ref="C1155:C1157"/>
    <mergeCell ref="B1064:B1066"/>
    <mergeCell ref="C1064:C1066"/>
    <mergeCell ref="B1089:B1091"/>
    <mergeCell ref="C1089:C1091"/>
    <mergeCell ref="A1088:M1088"/>
    <mergeCell ref="A1089:A1091"/>
    <mergeCell ref="M1089:M1091"/>
    <mergeCell ref="A1111:A1113"/>
    <mergeCell ref="B1111:B1113"/>
    <mergeCell ref="C1111:C1113"/>
    <mergeCell ref="A1143:A1145"/>
    <mergeCell ref="B1143:B1145"/>
    <mergeCell ref="C1143:C1145"/>
    <mergeCell ref="M1123:M1125"/>
    <mergeCell ref="M1082:M1084"/>
    <mergeCell ref="A1082:A1084"/>
    <mergeCell ref="B1082:B1084"/>
    <mergeCell ref="B1126:B1128"/>
    <mergeCell ref="B1139:B1141"/>
    <mergeCell ref="C1139:C1141"/>
    <mergeCell ref="A1132:A1134"/>
    <mergeCell ref="C765:C767"/>
    <mergeCell ref="C826:C828"/>
    <mergeCell ref="A1106:M1106"/>
    <mergeCell ref="A1107:A1109"/>
    <mergeCell ref="B1107:B1109"/>
    <mergeCell ref="C1107:C1109"/>
    <mergeCell ref="M702:M704"/>
    <mergeCell ref="M711:M713"/>
    <mergeCell ref="A777:A779"/>
    <mergeCell ref="B777:B779"/>
    <mergeCell ref="M726:M728"/>
    <mergeCell ref="M729:M731"/>
    <mergeCell ref="C810:C812"/>
    <mergeCell ref="B810:B812"/>
    <mergeCell ref="M829:M831"/>
    <mergeCell ref="C774:C776"/>
    <mergeCell ref="A786:A788"/>
    <mergeCell ref="B786:B788"/>
    <mergeCell ref="C786:C788"/>
    <mergeCell ref="A792:A794"/>
    <mergeCell ref="B792:B794"/>
    <mergeCell ref="C792:C794"/>
    <mergeCell ref="C762:C764"/>
    <mergeCell ref="M762:M764"/>
    <mergeCell ref="M744:M746"/>
    <mergeCell ref="A774:A776"/>
    <mergeCell ref="B750:B752"/>
    <mergeCell ref="B795:B797"/>
    <mergeCell ref="C795:C797"/>
    <mergeCell ref="M774:M776"/>
    <mergeCell ref="C756:C758"/>
    <mergeCell ref="C714:C716"/>
    <mergeCell ref="B717:B719"/>
    <mergeCell ref="C717:C719"/>
    <mergeCell ref="C741:C743"/>
    <mergeCell ref="C744:C746"/>
    <mergeCell ref="B753:B755"/>
    <mergeCell ref="A744:A746"/>
    <mergeCell ref="C747:C749"/>
    <mergeCell ref="A765:A767"/>
    <mergeCell ref="A804:A806"/>
    <mergeCell ref="B804:B806"/>
    <mergeCell ref="A810:A812"/>
    <mergeCell ref="C807:C809"/>
    <mergeCell ref="B807:B809"/>
    <mergeCell ref="M798:M800"/>
    <mergeCell ref="M768:M770"/>
    <mergeCell ref="A795:A797"/>
    <mergeCell ref="B813:B815"/>
    <mergeCell ref="C813:C815"/>
    <mergeCell ref="A780:A782"/>
    <mergeCell ref="B780:B782"/>
    <mergeCell ref="B774:B776"/>
    <mergeCell ref="M826:M828"/>
    <mergeCell ref="A813:A815"/>
    <mergeCell ref="A820:A822"/>
    <mergeCell ref="C820:C822"/>
    <mergeCell ref="M820:M822"/>
    <mergeCell ref="A768:A770"/>
    <mergeCell ref="B768:B770"/>
    <mergeCell ref="C768:C770"/>
    <mergeCell ref="B798:B800"/>
    <mergeCell ref="A789:A791"/>
    <mergeCell ref="B789:B791"/>
    <mergeCell ref="C789:C791"/>
    <mergeCell ref="M765:M767"/>
    <mergeCell ref="C804:C806"/>
    <mergeCell ref="C801:C803"/>
    <mergeCell ref="B823:B825"/>
    <mergeCell ref="B771:B773"/>
    <mergeCell ref="C771:C773"/>
    <mergeCell ref="B741:B743"/>
    <mergeCell ref="B759:B761"/>
    <mergeCell ref="C759:C761"/>
    <mergeCell ref="B684:B686"/>
    <mergeCell ref="C684:C686"/>
    <mergeCell ref="A687:A689"/>
    <mergeCell ref="B687:B689"/>
    <mergeCell ref="C687:C689"/>
    <mergeCell ref="M690:M692"/>
    <mergeCell ref="M693:M695"/>
    <mergeCell ref="B729:B731"/>
    <mergeCell ref="C729:C731"/>
    <mergeCell ref="M723:M725"/>
    <mergeCell ref="M720:M722"/>
    <mergeCell ref="A759:A761"/>
    <mergeCell ref="C750:C752"/>
    <mergeCell ref="M759:M761"/>
    <mergeCell ref="M696:M698"/>
    <mergeCell ref="M699:M701"/>
    <mergeCell ref="M741:M743"/>
    <mergeCell ref="A762:A764"/>
    <mergeCell ref="B762:B764"/>
    <mergeCell ref="B723:B725"/>
    <mergeCell ref="C723:C725"/>
    <mergeCell ref="B720:B722"/>
    <mergeCell ref="C720:C722"/>
    <mergeCell ref="B714:B716"/>
    <mergeCell ref="B930:B932"/>
    <mergeCell ref="B927:B928"/>
    <mergeCell ref="C927:C928"/>
    <mergeCell ref="M832:M834"/>
    <mergeCell ref="M893:M894"/>
    <mergeCell ref="B862:B864"/>
    <mergeCell ref="C862:C864"/>
    <mergeCell ref="B901:B902"/>
    <mergeCell ref="C901:C902"/>
    <mergeCell ref="A729:A731"/>
    <mergeCell ref="A723:A725"/>
    <mergeCell ref="M714:M716"/>
    <mergeCell ref="M717:M719"/>
    <mergeCell ref="B765:B767"/>
    <mergeCell ref="M771:M773"/>
    <mergeCell ref="C777:C779"/>
    <mergeCell ref="M777:M779"/>
    <mergeCell ref="A829:A831"/>
    <mergeCell ref="A823:A825"/>
    <mergeCell ref="M786:M788"/>
    <mergeCell ref="A832:A834"/>
    <mergeCell ref="A771:A773"/>
    <mergeCell ref="B820:B822"/>
    <mergeCell ref="B838:B840"/>
    <mergeCell ref="A817:A819"/>
    <mergeCell ref="A807:A809"/>
    <mergeCell ref="A919:A920"/>
    <mergeCell ref="C783:C785"/>
    <mergeCell ref="C838:C840"/>
    <mergeCell ref="M838:M840"/>
    <mergeCell ref="B817:B819"/>
    <mergeCell ref="C817:C819"/>
    <mergeCell ref="M817:M819"/>
    <mergeCell ref="M813:M815"/>
    <mergeCell ref="A885:A886"/>
    <mergeCell ref="B885:B886"/>
    <mergeCell ref="C885:C886"/>
    <mergeCell ref="M885:M886"/>
    <mergeCell ref="M850:M852"/>
    <mergeCell ref="A853:A855"/>
    <mergeCell ref="A838:A840"/>
    <mergeCell ref="C913:C914"/>
    <mergeCell ref="B919:B920"/>
    <mergeCell ref="C919:C920"/>
    <mergeCell ref="M919:M920"/>
    <mergeCell ref="A798:A800"/>
    <mergeCell ref="M801:M803"/>
    <mergeCell ref="A801:A803"/>
    <mergeCell ref="B801:B803"/>
    <mergeCell ref="C798:C800"/>
    <mergeCell ref="M865:M867"/>
    <mergeCell ref="C887:C888"/>
    <mergeCell ref="M887:M888"/>
    <mergeCell ref="B853:B855"/>
    <mergeCell ref="C853:C855"/>
    <mergeCell ref="M853:M855"/>
    <mergeCell ref="C823:C825"/>
    <mergeCell ref="A961:A963"/>
    <mergeCell ref="B961:B963"/>
    <mergeCell ref="C961:C963"/>
    <mergeCell ref="M961:M963"/>
    <mergeCell ref="A897:A898"/>
    <mergeCell ref="M939:M941"/>
    <mergeCell ref="M862:M864"/>
    <mergeCell ref="B955:B957"/>
    <mergeCell ref="C955:C957"/>
    <mergeCell ref="M955:M957"/>
    <mergeCell ref="B958:B960"/>
    <mergeCell ref="C958:C960"/>
    <mergeCell ref="M958:M960"/>
    <mergeCell ref="B952:B954"/>
    <mergeCell ref="C952:C954"/>
    <mergeCell ref="A868:M868"/>
    <mergeCell ref="A893:A894"/>
    <mergeCell ref="A887:A888"/>
    <mergeCell ref="B887:B888"/>
    <mergeCell ref="B897:B898"/>
    <mergeCell ref="C897:C898"/>
    <mergeCell ref="C909:C910"/>
    <mergeCell ref="M909:M910"/>
    <mergeCell ref="A911:A912"/>
    <mergeCell ref="B911:B912"/>
    <mergeCell ref="C911:C912"/>
    <mergeCell ref="M917:M918"/>
    <mergeCell ref="B895:B896"/>
    <mergeCell ref="C895:C896"/>
    <mergeCell ref="A930:A932"/>
    <mergeCell ref="A927:A928"/>
    <mergeCell ref="B945:B947"/>
    <mergeCell ref="A955:A957"/>
    <mergeCell ref="A958:A960"/>
    <mergeCell ref="A952:A954"/>
    <mergeCell ref="B874:B876"/>
    <mergeCell ref="A874:A876"/>
    <mergeCell ref="A942:A944"/>
    <mergeCell ref="B942:B944"/>
    <mergeCell ref="C942:C944"/>
    <mergeCell ref="M952:M954"/>
    <mergeCell ref="C945:C947"/>
    <mergeCell ref="M945:M947"/>
    <mergeCell ref="A945:A947"/>
    <mergeCell ref="A865:A867"/>
    <mergeCell ref="B909:B910"/>
    <mergeCell ref="C856:C858"/>
    <mergeCell ref="M856:M858"/>
    <mergeCell ref="M913:M914"/>
    <mergeCell ref="M903:M904"/>
    <mergeCell ref="A936:A938"/>
    <mergeCell ref="B936:B938"/>
    <mergeCell ref="C936:C938"/>
    <mergeCell ref="M936:M938"/>
    <mergeCell ref="A939:A941"/>
    <mergeCell ref="B939:B941"/>
    <mergeCell ref="M901:M902"/>
    <mergeCell ref="C939:C941"/>
    <mergeCell ref="B881:B882"/>
    <mergeCell ref="C881:C882"/>
    <mergeCell ref="M881:M882"/>
    <mergeCell ref="A883:A884"/>
    <mergeCell ref="B883:B884"/>
    <mergeCell ref="C883:C884"/>
    <mergeCell ref="B973:B975"/>
    <mergeCell ref="C973:C975"/>
    <mergeCell ref="M973:M975"/>
    <mergeCell ref="A976:A978"/>
    <mergeCell ref="B976:B978"/>
    <mergeCell ref="C976:C978"/>
    <mergeCell ref="M976:M978"/>
    <mergeCell ref="A967:A969"/>
    <mergeCell ref="M982:M984"/>
    <mergeCell ref="B967:B969"/>
    <mergeCell ref="C967:C969"/>
    <mergeCell ref="B970:B972"/>
    <mergeCell ref="C970:C972"/>
    <mergeCell ref="M970:M972"/>
    <mergeCell ref="A964:A966"/>
    <mergeCell ref="B964:B966"/>
    <mergeCell ref="C964:C966"/>
    <mergeCell ref="M964:M966"/>
    <mergeCell ref="M967:M969"/>
    <mergeCell ref="A973:A975"/>
    <mergeCell ref="C1076:C1078"/>
    <mergeCell ref="M1073:M1075"/>
    <mergeCell ref="A991:A993"/>
    <mergeCell ref="B991:B993"/>
    <mergeCell ref="C991:C993"/>
    <mergeCell ref="M991:M993"/>
    <mergeCell ref="A994:A996"/>
    <mergeCell ref="B994:B996"/>
    <mergeCell ref="C994:C996"/>
    <mergeCell ref="M994:M996"/>
    <mergeCell ref="A1003:A1005"/>
    <mergeCell ref="B1055:B1057"/>
    <mergeCell ref="C1055:C1057"/>
    <mergeCell ref="C1049:C1051"/>
    <mergeCell ref="C1019:C1021"/>
    <mergeCell ref="M1019:M1021"/>
    <mergeCell ref="A1022:A1024"/>
    <mergeCell ref="B1022:B1024"/>
    <mergeCell ref="C1022:C1024"/>
    <mergeCell ref="A1040:A1042"/>
    <mergeCell ref="B1040:B1042"/>
    <mergeCell ref="M1022:M1024"/>
    <mergeCell ref="A1025:A1027"/>
    <mergeCell ref="B1025:B1027"/>
    <mergeCell ref="C1025:C1027"/>
    <mergeCell ref="M1025:M1027"/>
    <mergeCell ref="A1028:A1030"/>
    <mergeCell ref="C1028:C1030"/>
    <mergeCell ref="B1012:B1014"/>
    <mergeCell ref="B1046:B1048"/>
    <mergeCell ref="C1009:C1011"/>
    <mergeCell ref="M1009:M1011"/>
    <mergeCell ref="B657:B659"/>
    <mergeCell ref="C657:C659"/>
    <mergeCell ref="B783:B785"/>
    <mergeCell ref="A339:A341"/>
    <mergeCell ref="B339:B341"/>
    <mergeCell ref="M1060:M1062"/>
    <mergeCell ref="B1103:B1105"/>
    <mergeCell ref="C1103:C1105"/>
    <mergeCell ref="C1003:C1005"/>
    <mergeCell ref="M1003:M1005"/>
    <mergeCell ref="A1006:A1008"/>
    <mergeCell ref="B1006:B1008"/>
    <mergeCell ref="C1006:C1008"/>
    <mergeCell ref="M1006:M1008"/>
    <mergeCell ref="A997:A999"/>
    <mergeCell ref="B997:B999"/>
    <mergeCell ref="C997:C999"/>
    <mergeCell ref="M997:M999"/>
    <mergeCell ref="A1000:A1002"/>
    <mergeCell ref="B1000:B1002"/>
    <mergeCell ref="C1000:C1002"/>
    <mergeCell ref="M1000:M1002"/>
    <mergeCell ref="C1046:C1048"/>
    <mergeCell ref="C1040:C1042"/>
    <mergeCell ref="M1040:M1042"/>
    <mergeCell ref="A1043:A1045"/>
    <mergeCell ref="B1015:B1017"/>
    <mergeCell ref="C1015:C1017"/>
    <mergeCell ref="B1052:B1054"/>
    <mergeCell ref="B1049:B1051"/>
    <mergeCell ref="A1046:A1048"/>
    <mergeCell ref="M648:M650"/>
    <mergeCell ref="C351:C353"/>
    <mergeCell ref="A354:A356"/>
    <mergeCell ref="A396:M396"/>
    <mergeCell ref="A400:A402"/>
    <mergeCell ref="B400:B402"/>
    <mergeCell ref="A412:A414"/>
    <mergeCell ref="B412:B414"/>
    <mergeCell ref="C412:C414"/>
    <mergeCell ref="M412:M414"/>
    <mergeCell ref="B415:B417"/>
    <mergeCell ref="C415:C417"/>
    <mergeCell ref="M415:M417"/>
    <mergeCell ref="M400:M402"/>
    <mergeCell ref="C339:C341"/>
    <mergeCell ref="A342:A344"/>
    <mergeCell ref="B342:B344"/>
    <mergeCell ref="C342:C344"/>
    <mergeCell ref="A345:A347"/>
    <mergeCell ref="B345:B347"/>
    <mergeCell ref="A390:A392"/>
    <mergeCell ref="C363:C365"/>
    <mergeCell ref="B378:B380"/>
    <mergeCell ref="C378:C380"/>
    <mergeCell ref="M385:M395"/>
    <mergeCell ref="A369:A371"/>
    <mergeCell ref="B369:B371"/>
    <mergeCell ref="C369:C371"/>
    <mergeCell ref="M369:M371"/>
    <mergeCell ref="A372:A374"/>
    <mergeCell ref="B372:B374"/>
    <mergeCell ref="C372:C374"/>
    <mergeCell ref="M372:M374"/>
    <mergeCell ref="B663:B665"/>
    <mergeCell ref="C663:C665"/>
    <mergeCell ref="B666:B668"/>
    <mergeCell ref="C666:C668"/>
    <mergeCell ref="B669:B671"/>
    <mergeCell ref="C669:C671"/>
    <mergeCell ref="B672:B674"/>
    <mergeCell ref="C672:C674"/>
    <mergeCell ref="B436:B438"/>
    <mergeCell ref="C436:C438"/>
    <mergeCell ref="A424:A426"/>
    <mergeCell ref="A648:A650"/>
    <mergeCell ref="A375:A377"/>
    <mergeCell ref="B375:B377"/>
    <mergeCell ref="C375:C377"/>
    <mergeCell ref="C582:C584"/>
    <mergeCell ref="A493:A495"/>
    <mergeCell ref="C493:C495"/>
    <mergeCell ref="A511:A513"/>
    <mergeCell ref="B511:B513"/>
    <mergeCell ref="C511:C513"/>
    <mergeCell ref="C517:C519"/>
    <mergeCell ref="C540:C542"/>
    <mergeCell ref="A570:A572"/>
    <mergeCell ref="A585:A587"/>
    <mergeCell ref="B585:B587"/>
    <mergeCell ref="C585:C587"/>
    <mergeCell ref="C475:C477"/>
    <mergeCell ref="B469:B471"/>
    <mergeCell ref="A561:A563"/>
    <mergeCell ref="B561:B563"/>
    <mergeCell ref="C561:C563"/>
    <mergeCell ref="M561:M563"/>
    <mergeCell ref="B357:B359"/>
    <mergeCell ref="C357:C359"/>
    <mergeCell ref="A360:A362"/>
    <mergeCell ref="B490:B492"/>
    <mergeCell ref="M375:M377"/>
    <mergeCell ref="M436:M438"/>
    <mergeCell ref="A436:A438"/>
    <mergeCell ref="A469:A471"/>
    <mergeCell ref="B445:B447"/>
    <mergeCell ref="C445:C447"/>
    <mergeCell ref="B648:B650"/>
    <mergeCell ref="A378:A380"/>
    <mergeCell ref="C648:C650"/>
    <mergeCell ref="C469:C471"/>
    <mergeCell ref="A472:A474"/>
    <mergeCell ref="A433:A435"/>
    <mergeCell ref="B433:B435"/>
    <mergeCell ref="C433:C435"/>
    <mergeCell ref="B448:B450"/>
    <mergeCell ref="C448:C450"/>
    <mergeCell ref="B463:B465"/>
    <mergeCell ref="C463:C465"/>
    <mergeCell ref="A582:A584"/>
    <mergeCell ref="B582:B584"/>
    <mergeCell ref="A393:A395"/>
    <mergeCell ref="B393:B395"/>
    <mergeCell ref="A451:A453"/>
    <mergeCell ref="A445:A447"/>
    <mergeCell ref="A448:A450"/>
    <mergeCell ref="M448:M450"/>
    <mergeCell ref="A439:A441"/>
    <mergeCell ref="A172:A174"/>
    <mergeCell ref="B172:B174"/>
    <mergeCell ref="C172:C174"/>
    <mergeCell ref="B82:B84"/>
    <mergeCell ref="C82:C84"/>
    <mergeCell ref="A76:A78"/>
    <mergeCell ref="B94:B96"/>
    <mergeCell ref="C94:C96"/>
    <mergeCell ref="A97:A99"/>
    <mergeCell ref="B97:B99"/>
    <mergeCell ref="C97:C99"/>
    <mergeCell ref="M97:M99"/>
    <mergeCell ref="A100:A102"/>
    <mergeCell ref="B100:B102"/>
    <mergeCell ref="C100:C102"/>
    <mergeCell ref="A103:A105"/>
    <mergeCell ref="B103:B105"/>
    <mergeCell ref="C115:C117"/>
    <mergeCell ref="M115:M117"/>
    <mergeCell ref="B116:B117"/>
    <mergeCell ref="A118:A120"/>
    <mergeCell ref="B118:B120"/>
    <mergeCell ref="C118:C120"/>
    <mergeCell ref="A121:A123"/>
    <mergeCell ref="B121:B123"/>
    <mergeCell ref="A115:A117"/>
    <mergeCell ref="A91:A93"/>
    <mergeCell ref="B91:B93"/>
    <mergeCell ref="C91:C93"/>
    <mergeCell ref="A112:A114"/>
    <mergeCell ref="B112:B114"/>
    <mergeCell ref="C112:C114"/>
    <mergeCell ref="M321:M323"/>
    <mergeCell ref="A321:A323"/>
    <mergeCell ref="B348:B350"/>
    <mergeCell ref="C348:C350"/>
    <mergeCell ref="A351:A353"/>
    <mergeCell ref="B351:B353"/>
    <mergeCell ref="B606:B608"/>
    <mergeCell ref="C606:C608"/>
    <mergeCell ref="A269:M269"/>
    <mergeCell ref="B188:B190"/>
    <mergeCell ref="C188:C190"/>
    <mergeCell ref="M188:M190"/>
    <mergeCell ref="A191:A193"/>
    <mergeCell ref="B366:B368"/>
    <mergeCell ref="C366:C368"/>
    <mergeCell ref="M433:M435"/>
    <mergeCell ref="C206:C208"/>
    <mergeCell ref="B588:B590"/>
    <mergeCell ref="C588:C590"/>
    <mergeCell ref="M588:M590"/>
    <mergeCell ref="A357:A359"/>
    <mergeCell ref="C400:C402"/>
    <mergeCell ref="A427:A429"/>
    <mergeCell ref="B427:B429"/>
    <mergeCell ref="C427:C429"/>
    <mergeCell ref="A366:A368"/>
    <mergeCell ref="B360:B362"/>
    <mergeCell ref="C360:C362"/>
    <mergeCell ref="A363:A365"/>
    <mergeCell ref="B363:B365"/>
    <mergeCell ref="C345:C347"/>
    <mergeCell ref="A348:A350"/>
    <mergeCell ref="M209:M211"/>
    <mergeCell ref="M206:M208"/>
    <mergeCell ref="A209:A211"/>
    <mergeCell ref="A227:A229"/>
    <mergeCell ref="B227:B229"/>
    <mergeCell ref="C227:C229"/>
    <mergeCell ref="M227:M229"/>
    <mergeCell ref="A230:A232"/>
    <mergeCell ref="B182:B184"/>
    <mergeCell ref="C182:C184"/>
    <mergeCell ref="M182:M184"/>
    <mergeCell ref="A185:A187"/>
    <mergeCell ref="B185:B187"/>
    <mergeCell ref="C185:C187"/>
    <mergeCell ref="M185:M187"/>
    <mergeCell ref="A188:A190"/>
    <mergeCell ref="A206:A208"/>
    <mergeCell ref="A224:A226"/>
    <mergeCell ref="B224:B226"/>
    <mergeCell ref="C224:C226"/>
    <mergeCell ref="M224:M226"/>
    <mergeCell ref="M330:M332"/>
    <mergeCell ref="B651:B653"/>
    <mergeCell ref="C651:C653"/>
    <mergeCell ref="A463:A465"/>
    <mergeCell ref="A212:A214"/>
    <mergeCell ref="M585:M587"/>
    <mergeCell ref="A588:A590"/>
    <mergeCell ref="C175:C177"/>
    <mergeCell ref="A179:A181"/>
    <mergeCell ref="B179:B181"/>
    <mergeCell ref="C179:C181"/>
    <mergeCell ref="M179:M181"/>
    <mergeCell ref="A182:A184"/>
    <mergeCell ref="A178:M178"/>
    <mergeCell ref="A948:M948"/>
    <mergeCell ref="A1018:M1018"/>
    <mergeCell ref="A1019:A1021"/>
    <mergeCell ref="B1019:B1021"/>
    <mergeCell ref="B194:B196"/>
    <mergeCell ref="C194:C196"/>
    <mergeCell ref="M194:M196"/>
    <mergeCell ref="B191:B193"/>
    <mergeCell ref="C191:C193"/>
    <mergeCell ref="M191:M193"/>
    <mergeCell ref="A194:A196"/>
    <mergeCell ref="A651:A653"/>
    <mergeCell ref="M651:M653"/>
    <mergeCell ref="A783:A785"/>
    <mergeCell ref="B354:B356"/>
    <mergeCell ref="C354:C356"/>
    <mergeCell ref="M1015:M1017"/>
    <mergeCell ref="A1009:A1011"/>
    <mergeCell ref="A70:A72"/>
    <mergeCell ref="B70:B72"/>
    <mergeCell ref="C70:C72"/>
    <mergeCell ref="A1058:M1058"/>
    <mergeCell ref="A1059:M1059"/>
    <mergeCell ref="C1052:C1054"/>
    <mergeCell ref="M1052:M1054"/>
    <mergeCell ref="M1046:M1048"/>
    <mergeCell ref="B1043:B1045"/>
    <mergeCell ref="C1043:C1045"/>
    <mergeCell ref="M1043:M1045"/>
    <mergeCell ref="A1092:M1092"/>
    <mergeCell ref="M1070:M1072"/>
    <mergeCell ref="A1070:A1072"/>
    <mergeCell ref="B1070:B1072"/>
    <mergeCell ref="A1060:A1062"/>
    <mergeCell ref="M1076:M1078"/>
    <mergeCell ref="B1060:B1062"/>
    <mergeCell ref="B1079:B1081"/>
    <mergeCell ref="C1079:C1081"/>
    <mergeCell ref="M1079:M1081"/>
    <mergeCell ref="A1073:A1075"/>
    <mergeCell ref="B1073:B1075"/>
    <mergeCell ref="C1073:C1075"/>
    <mergeCell ref="M1055:M1057"/>
    <mergeCell ref="M1049:M1051"/>
    <mergeCell ref="A1052:A1054"/>
    <mergeCell ref="A1055:A1057"/>
    <mergeCell ref="A136:A138"/>
    <mergeCell ref="B136:B138"/>
    <mergeCell ref="C136:C138"/>
    <mergeCell ref="A139:A141"/>
    <mergeCell ref="B60:B62"/>
    <mergeCell ref="A67:A69"/>
    <mergeCell ref="B67:B69"/>
    <mergeCell ref="C67:C69"/>
    <mergeCell ref="M67:M69"/>
    <mergeCell ref="C60:C62"/>
    <mergeCell ref="M91:M93"/>
    <mergeCell ref="A94:A96"/>
    <mergeCell ref="C103:C105"/>
    <mergeCell ref="M103:M105"/>
    <mergeCell ref="A106:A108"/>
    <mergeCell ref="B106:B108"/>
    <mergeCell ref="C106:C108"/>
    <mergeCell ref="A109:A111"/>
    <mergeCell ref="B109:B111"/>
    <mergeCell ref="C109:C111"/>
    <mergeCell ref="M109:M111"/>
    <mergeCell ref="A64:A66"/>
    <mergeCell ref="B64:B66"/>
    <mergeCell ref="C64:C66"/>
    <mergeCell ref="M64:M66"/>
    <mergeCell ref="C76:C78"/>
    <mergeCell ref="A79:A81"/>
    <mergeCell ref="B79:B81"/>
    <mergeCell ref="C79:C81"/>
    <mergeCell ref="M79:M81"/>
    <mergeCell ref="A85:A87"/>
    <mergeCell ref="B85:B87"/>
    <mergeCell ref="C85:C87"/>
    <mergeCell ref="M85:M87"/>
    <mergeCell ref="A88:A90"/>
    <mergeCell ref="B88:B90"/>
    <mergeCell ref="A3:M3"/>
    <mergeCell ref="G7:H7"/>
    <mergeCell ref="I7:J7"/>
    <mergeCell ref="K7:L7"/>
    <mergeCell ref="C5:C8"/>
    <mergeCell ref="A5:A8"/>
    <mergeCell ref="B5:B8"/>
    <mergeCell ref="E5:L5"/>
    <mergeCell ref="G6:L6"/>
    <mergeCell ref="E6:F7"/>
    <mergeCell ref="M5:M8"/>
    <mergeCell ref="D5:D8"/>
    <mergeCell ref="B14:B16"/>
    <mergeCell ref="A10:M10"/>
    <mergeCell ref="A14:A16"/>
    <mergeCell ref="B42:B44"/>
    <mergeCell ref="C48:C50"/>
    <mergeCell ref="M48:M50"/>
    <mergeCell ref="C42:C44"/>
    <mergeCell ref="M14:M16"/>
    <mergeCell ref="C14:C16"/>
    <mergeCell ref="A42:A44"/>
    <mergeCell ref="B48:B50"/>
    <mergeCell ref="A48:A50"/>
    <mergeCell ref="M42:M44"/>
    <mergeCell ref="C52:C54"/>
    <mergeCell ref="M52:M54"/>
    <mergeCell ref="B52:B54"/>
    <mergeCell ref="A52:A54"/>
    <mergeCell ref="C121:C123"/>
    <mergeCell ref="M121:M123"/>
    <mergeCell ref="A124:A126"/>
    <mergeCell ref="B124:B126"/>
    <mergeCell ref="C124:C126"/>
    <mergeCell ref="A127:A129"/>
    <mergeCell ref="B127:B129"/>
    <mergeCell ref="C127:C129"/>
    <mergeCell ref="M127:M129"/>
    <mergeCell ref="A130:A132"/>
    <mergeCell ref="B130:B132"/>
    <mergeCell ref="C130:C132"/>
    <mergeCell ref="A133:A135"/>
    <mergeCell ref="B133:B135"/>
    <mergeCell ref="C133:C135"/>
    <mergeCell ref="M133:M135"/>
    <mergeCell ref="A57:A59"/>
    <mergeCell ref="M57:M59"/>
    <mergeCell ref="B57:B59"/>
    <mergeCell ref="C57:C59"/>
    <mergeCell ref="A73:A75"/>
    <mergeCell ref="B73:B75"/>
    <mergeCell ref="C73:C75"/>
    <mergeCell ref="M73:M75"/>
    <mergeCell ref="A82:A84"/>
    <mergeCell ref="B76:B78"/>
    <mergeCell ref="A63:M63"/>
    <mergeCell ref="C88:C90"/>
    <mergeCell ref="B139:B141"/>
    <mergeCell ref="C139:C141"/>
    <mergeCell ref="M139:M141"/>
    <mergeCell ref="A142:A144"/>
    <mergeCell ref="B142:B144"/>
    <mergeCell ref="C142:C144"/>
    <mergeCell ref="A145:A147"/>
    <mergeCell ref="B145:B147"/>
    <mergeCell ref="C145:C147"/>
    <mergeCell ref="M145:M147"/>
    <mergeCell ref="A148:A150"/>
    <mergeCell ref="B148:B150"/>
    <mergeCell ref="C148:C150"/>
    <mergeCell ref="A151:A153"/>
    <mergeCell ref="B151:B153"/>
    <mergeCell ref="C151:C153"/>
    <mergeCell ref="M151:M153"/>
    <mergeCell ref="A154:A156"/>
    <mergeCell ref="B154:B156"/>
    <mergeCell ref="C154:C156"/>
    <mergeCell ref="A157:A159"/>
    <mergeCell ref="B157:B159"/>
    <mergeCell ref="C157:C159"/>
    <mergeCell ref="M157:M159"/>
    <mergeCell ref="A160:A162"/>
    <mergeCell ref="B160:B162"/>
    <mergeCell ref="C160:C162"/>
    <mergeCell ref="A169:A171"/>
    <mergeCell ref="B169:B171"/>
    <mergeCell ref="C169:C171"/>
    <mergeCell ref="M169:M171"/>
    <mergeCell ref="A163:A165"/>
    <mergeCell ref="B163:B165"/>
    <mergeCell ref="C163:C165"/>
    <mergeCell ref="M163:M165"/>
    <mergeCell ref="A166:A168"/>
    <mergeCell ref="B166:B168"/>
    <mergeCell ref="C166:C168"/>
    <mergeCell ref="A175:A177"/>
    <mergeCell ref="B175:B177"/>
    <mergeCell ref="B212:B214"/>
    <mergeCell ref="C212:C214"/>
    <mergeCell ref="M212:M214"/>
    <mergeCell ref="A215:A217"/>
    <mergeCell ref="B215:B217"/>
    <mergeCell ref="C215:C217"/>
    <mergeCell ref="M215:M217"/>
    <mergeCell ref="A218:A220"/>
    <mergeCell ref="B218:B220"/>
    <mergeCell ref="C218:C220"/>
    <mergeCell ref="M218:M220"/>
    <mergeCell ref="A221:A223"/>
    <mergeCell ref="B221:B223"/>
    <mergeCell ref="C221:C223"/>
    <mergeCell ref="M221:M223"/>
    <mergeCell ref="A197:A199"/>
    <mergeCell ref="B197:B199"/>
    <mergeCell ref="C197:C199"/>
    <mergeCell ref="M197:M199"/>
    <mergeCell ref="A200:A202"/>
    <mergeCell ref="B200:B202"/>
    <mergeCell ref="C200:C202"/>
    <mergeCell ref="M200:M202"/>
    <mergeCell ref="A203:A205"/>
    <mergeCell ref="B203:B205"/>
    <mergeCell ref="C203:C205"/>
    <mergeCell ref="M203:M205"/>
    <mergeCell ref="B206:B208"/>
    <mergeCell ref="B209:B211"/>
    <mergeCell ref="C209:C211"/>
    <mergeCell ref="M266:M268"/>
    <mergeCell ref="A291:A293"/>
    <mergeCell ref="B291:B293"/>
    <mergeCell ref="A276:A278"/>
    <mergeCell ref="B230:B232"/>
    <mergeCell ref="C230:C232"/>
    <mergeCell ref="M230:M232"/>
    <mergeCell ref="A233:A235"/>
    <mergeCell ref="B233:B235"/>
    <mergeCell ref="C233:C235"/>
    <mergeCell ref="M233:M235"/>
    <mergeCell ref="A236:A238"/>
    <mergeCell ref="B236:B238"/>
    <mergeCell ref="C236:C238"/>
    <mergeCell ref="M236:M238"/>
    <mergeCell ref="A239:A241"/>
    <mergeCell ref="B239:B241"/>
    <mergeCell ref="C239:C241"/>
    <mergeCell ref="M239:M241"/>
    <mergeCell ref="A248:A250"/>
    <mergeCell ref="B248:B250"/>
    <mergeCell ref="C248:C250"/>
    <mergeCell ref="M248:M250"/>
    <mergeCell ref="A242:A244"/>
    <mergeCell ref="B242:B244"/>
    <mergeCell ref="C242:C244"/>
    <mergeCell ref="M242:M244"/>
    <mergeCell ref="A245:A247"/>
    <mergeCell ref="B245:B247"/>
    <mergeCell ref="C245:C247"/>
    <mergeCell ref="M245:M247"/>
    <mergeCell ref="A279:A281"/>
    <mergeCell ref="A282:A284"/>
    <mergeCell ref="B282:B284"/>
    <mergeCell ref="A285:A287"/>
    <mergeCell ref="B285:B287"/>
    <mergeCell ref="A288:A290"/>
    <mergeCell ref="B288:B290"/>
    <mergeCell ref="B276:B278"/>
    <mergeCell ref="B279:B281"/>
    <mergeCell ref="C285:C287"/>
    <mergeCell ref="C288:C290"/>
    <mergeCell ref="C291:C293"/>
    <mergeCell ref="C276:C278"/>
    <mergeCell ref="C279:C281"/>
    <mergeCell ref="C282:C284"/>
    <mergeCell ref="A260:A262"/>
    <mergeCell ref="B260:B262"/>
    <mergeCell ref="C260:C262"/>
    <mergeCell ref="B273:B275"/>
    <mergeCell ref="C266:C268"/>
    <mergeCell ref="M273:M290"/>
    <mergeCell ref="C303:C305"/>
    <mergeCell ref="B303:B305"/>
    <mergeCell ref="C315:C317"/>
    <mergeCell ref="C294:C296"/>
    <mergeCell ref="C297:C299"/>
    <mergeCell ref="C300:C302"/>
    <mergeCell ref="C306:C308"/>
    <mergeCell ref="C309:C311"/>
    <mergeCell ref="C312:C314"/>
    <mergeCell ref="A251:A253"/>
    <mergeCell ref="B251:B253"/>
    <mergeCell ref="C251:C253"/>
    <mergeCell ref="M251:M253"/>
    <mergeCell ref="A254:A256"/>
    <mergeCell ref="B254:B256"/>
    <mergeCell ref="C254:C256"/>
    <mergeCell ref="M254:M256"/>
    <mergeCell ref="A257:A259"/>
    <mergeCell ref="B257:B259"/>
    <mergeCell ref="C257:C259"/>
    <mergeCell ref="M257:M259"/>
    <mergeCell ref="M260:M262"/>
    <mergeCell ref="A263:A265"/>
    <mergeCell ref="B263:B265"/>
    <mergeCell ref="C263:C265"/>
    <mergeCell ref="M263:M265"/>
    <mergeCell ref="A266:A268"/>
    <mergeCell ref="B266:B268"/>
    <mergeCell ref="A273:A275"/>
    <mergeCell ref="C273:C275"/>
    <mergeCell ref="M291:M293"/>
    <mergeCell ref="B333:B335"/>
    <mergeCell ref="C333:C335"/>
    <mergeCell ref="M333:M335"/>
    <mergeCell ref="B315:B317"/>
    <mergeCell ref="A294:A296"/>
    <mergeCell ref="B294:B296"/>
    <mergeCell ref="A297:A299"/>
    <mergeCell ref="B297:B299"/>
    <mergeCell ref="A300:A302"/>
    <mergeCell ref="B300:B302"/>
    <mergeCell ref="A303:A305"/>
    <mergeCell ref="A318:A320"/>
    <mergeCell ref="B318:B320"/>
    <mergeCell ref="C327:C329"/>
    <mergeCell ref="M324:M326"/>
    <mergeCell ref="M327:M329"/>
    <mergeCell ref="C324:C326"/>
    <mergeCell ref="C318:C320"/>
    <mergeCell ref="B321:B323"/>
    <mergeCell ref="C321:C323"/>
    <mergeCell ref="A306:A308"/>
    <mergeCell ref="B306:B308"/>
    <mergeCell ref="A309:A311"/>
    <mergeCell ref="B309:B311"/>
    <mergeCell ref="A312:A314"/>
    <mergeCell ref="B312:B314"/>
    <mergeCell ref="A315:A317"/>
    <mergeCell ref="B330:B332"/>
    <mergeCell ref="C330:C332"/>
    <mergeCell ref="M294:M320"/>
    <mergeCell ref="B327:B329"/>
    <mergeCell ref="B324:B326"/>
    <mergeCell ref="A336:A338"/>
    <mergeCell ref="B336:B338"/>
    <mergeCell ref="C336:C338"/>
    <mergeCell ref="M427:M429"/>
    <mergeCell ref="A430:A432"/>
    <mergeCell ref="B430:B432"/>
    <mergeCell ref="C430:C432"/>
    <mergeCell ref="M430:M432"/>
    <mergeCell ref="B403:B405"/>
    <mergeCell ref="A403:A405"/>
    <mergeCell ref="C403:C405"/>
    <mergeCell ref="M403:M405"/>
    <mergeCell ref="A406:A408"/>
    <mergeCell ref="B406:B408"/>
    <mergeCell ref="C406:C408"/>
    <mergeCell ref="M406:M408"/>
    <mergeCell ref="A409:A411"/>
    <mergeCell ref="B409:B411"/>
    <mergeCell ref="C409:C411"/>
    <mergeCell ref="M409:M411"/>
    <mergeCell ref="B424:B426"/>
    <mergeCell ref="A381:A383"/>
    <mergeCell ref="B381:B383"/>
    <mergeCell ref="C381:C383"/>
    <mergeCell ref="M381:M383"/>
    <mergeCell ref="A384:A386"/>
    <mergeCell ref="B384:B386"/>
    <mergeCell ref="C384:C386"/>
    <mergeCell ref="M366:M368"/>
    <mergeCell ref="B390:B392"/>
    <mergeCell ref="C390:C392"/>
    <mergeCell ref="C393:C395"/>
    <mergeCell ref="B439:B441"/>
    <mergeCell ref="C439:C441"/>
    <mergeCell ref="B442:B444"/>
    <mergeCell ref="C442:C444"/>
    <mergeCell ref="M442:M444"/>
    <mergeCell ref="B457:B459"/>
    <mergeCell ref="C457:C459"/>
    <mergeCell ref="M457:M459"/>
    <mergeCell ref="M460:M462"/>
    <mergeCell ref="M451:M453"/>
    <mergeCell ref="M454:M456"/>
    <mergeCell ref="M445:M447"/>
    <mergeCell ref="B460:B462"/>
    <mergeCell ref="C460:C462"/>
    <mergeCell ref="B451:B453"/>
    <mergeCell ref="C451:C453"/>
    <mergeCell ref="A460:A462"/>
    <mergeCell ref="A496:A498"/>
    <mergeCell ref="B496:B498"/>
    <mergeCell ref="C496:C498"/>
    <mergeCell ref="M496:M498"/>
    <mergeCell ref="A499:A501"/>
    <mergeCell ref="B499:B501"/>
    <mergeCell ref="C499:C501"/>
    <mergeCell ref="M499:M501"/>
    <mergeCell ref="M490:M492"/>
    <mergeCell ref="B472:B474"/>
    <mergeCell ref="C472:C474"/>
    <mergeCell ref="B475:B477"/>
    <mergeCell ref="B466:B468"/>
    <mergeCell ref="C466:C468"/>
    <mergeCell ref="M493:M495"/>
    <mergeCell ref="B493:B495"/>
    <mergeCell ref="B454:B456"/>
    <mergeCell ref="C454:C456"/>
    <mergeCell ref="A457:A459"/>
    <mergeCell ref="A490:A492"/>
    <mergeCell ref="C490:C492"/>
    <mergeCell ref="A487:A489"/>
    <mergeCell ref="B487:B489"/>
    <mergeCell ref="C487:C489"/>
    <mergeCell ref="M487:M489"/>
    <mergeCell ref="A454:A456"/>
    <mergeCell ref="A466:A468"/>
    <mergeCell ref="A514:A516"/>
    <mergeCell ref="B514:B516"/>
    <mergeCell ref="C514:C516"/>
    <mergeCell ref="M514:M516"/>
    <mergeCell ref="A502:A504"/>
    <mergeCell ref="B502:B504"/>
    <mergeCell ref="C502:C504"/>
    <mergeCell ref="M502:M504"/>
    <mergeCell ref="A505:A507"/>
    <mergeCell ref="B505:B507"/>
    <mergeCell ref="C505:C507"/>
    <mergeCell ref="M505:M507"/>
    <mergeCell ref="A508:A510"/>
    <mergeCell ref="B508:B510"/>
    <mergeCell ref="C508:C510"/>
    <mergeCell ref="M508:M510"/>
    <mergeCell ref="M517:M519"/>
    <mergeCell ref="M511:M513"/>
    <mergeCell ref="A520:A522"/>
    <mergeCell ref="C520:C522"/>
    <mergeCell ref="M520:M522"/>
    <mergeCell ref="A529:M529"/>
    <mergeCell ref="B537:B539"/>
    <mergeCell ref="A537:A539"/>
    <mergeCell ref="C537:C539"/>
    <mergeCell ref="M537:M539"/>
    <mergeCell ref="A534:A536"/>
    <mergeCell ref="B534:B536"/>
    <mergeCell ref="C534:C536"/>
    <mergeCell ref="M534:M536"/>
    <mergeCell ref="B520:B522"/>
    <mergeCell ref="A517:A519"/>
    <mergeCell ref="B517:B519"/>
    <mergeCell ref="A526:A528"/>
    <mergeCell ref="B526:B528"/>
    <mergeCell ref="C526:C528"/>
    <mergeCell ref="A523:A525"/>
    <mergeCell ref="B523:B525"/>
    <mergeCell ref="C523:C525"/>
    <mergeCell ref="B530:B532"/>
    <mergeCell ref="C530:C532"/>
    <mergeCell ref="A530:A532"/>
    <mergeCell ref="M526:M528"/>
    <mergeCell ref="M540:M542"/>
    <mergeCell ref="A543:A545"/>
    <mergeCell ref="B543:B545"/>
    <mergeCell ref="C543:C545"/>
    <mergeCell ref="M543:M545"/>
    <mergeCell ref="A546:A548"/>
    <mergeCell ref="B546:B548"/>
    <mergeCell ref="C552:C554"/>
    <mergeCell ref="M552:M554"/>
    <mergeCell ref="M555:M557"/>
    <mergeCell ref="A558:A560"/>
    <mergeCell ref="B558:B560"/>
    <mergeCell ref="A552:A554"/>
    <mergeCell ref="A540:A542"/>
    <mergeCell ref="B540:B542"/>
    <mergeCell ref="B552:B554"/>
    <mergeCell ref="C546:C548"/>
    <mergeCell ref="M546:M548"/>
    <mergeCell ref="A549:A551"/>
    <mergeCell ref="B549:B551"/>
    <mergeCell ref="C549:C551"/>
    <mergeCell ref="M549:M551"/>
    <mergeCell ref="C570:C572"/>
    <mergeCell ref="M570:M572"/>
    <mergeCell ref="A573:A575"/>
    <mergeCell ref="C573:C575"/>
    <mergeCell ref="M573:M575"/>
    <mergeCell ref="A600:A602"/>
    <mergeCell ref="B600:B602"/>
    <mergeCell ref="C600:C602"/>
    <mergeCell ref="M600:M602"/>
    <mergeCell ref="A591:A593"/>
    <mergeCell ref="B591:B593"/>
    <mergeCell ref="B570:B572"/>
    <mergeCell ref="A579:A581"/>
    <mergeCell ref="C558:C560"/>
    <mergeCell ref="M558:M560"/>
    <mergeCell ref="B555:B557"/>
    <mergeCell ref="A555:A557"/>
    <mergeCell ref="C555:C557"/>
    <mergeCell ref="A576:A578"/>
    <mergeCell ref="B576:B578"/>
    <mergeCell ref="C576:C578"/>
    <mergeCell ref="M576:M578"/>
    <mergeCell ref="A567:A569"/>
    <mergeCell ref="B567:B569"/>
    <mergeCell ref="C567:C569"/>
    <mergeCell ref="M567:M569"/>
    <mergeCell ref="B579:B581"/>
    <mergeCell ref="C579:C581"/>
    <mergeCell ref="M579:M581"/>
    <mergeCell ref="B573:B575"/>
    <mergeCell ref="B564:B566"/>
    <mergeCell ref="M582:M584"/>
    <mergeCell ref="B618:B620"/>
    <mergeCell ref="C618:C620"/>
    <mergeCell ref="M618:M620"/>
    <mergeCell ref="C591:C593"/>
    <mergeCell ref="M591:M593"/>
    <mergeCell ref="A594:A596"/>
    <mergeCell ref="B594:B596"/>
    <mergeCell ref="C594:C596"/>
    <mergeCell ref="M594:M596"/>
    <mergeCell ref="A597:A599"/>
    <mergeCell ref="B597:B599"/>
    <mergeCell ref="C597:C599"/>
    <mergeCell ref="M597:M599"/>
    <mergeCell ref="A615:A617"/>
    <mergeCell ref="B615:B617"/>
    <mergeCell ref="C615:C617"/>
    <mergeCell ref="A603:A605"/>
    <mergeCell ref="B603:B605"/>
    <mergeCell ref="M615:M617"/>
    <mergeCell ref="A618:A620"/>
    <mergeCell ref="M606:M608"/>
    <mergeCell ref="A609:A611"/>
    <mergeCell ref="C603:C605"/>
    <mergeCell ref="M603:M605"/>
    <mergeCell ref="A606:A608"/>
    <mergeCell ref="B609:B611"/>
    <mergeCell ref="C609:C611"/>
    <mergeCell ref="M609:M611"/>
    <mergeCell ref="A612:A614"/>
    <mergeCell ref="B612:B614"/>
    <mergeCell ref="C612:C614"/>
    <mergeCell ref="M612:M614"/>
    <mergeCell ref="B660:B662"/>
    <mergeCell ref="C660:C662"/>
    <mergeCell ref="B690:B692"/>
    <mergeCell ref="C690:C692"/>
    <mergeCell ref="B735:B737"/>
    <mergeCell ref="A735:A737"/>
    <mergeCell ref="B675:B677"/>
    <mergeCell ref="C675:C677"/>
    <mergeCell ref="B726:B728"/>
    <mergeCell ref="C726:C728"/>
    <mergeCell ref="B702:B704"/>
    <mergeCell ref="C702:C704"/>
    <mergeCell ref="A726:A728"/>
    <mergeCell ref="A699:A701"/>
    <mergeCell ref="A690:A692"/>
    <mergeCell ref="A693:A695"/>
    <mergeCell ref="B711:B713"/>
    <mergeCell ref="C711:C713"/>
    <mergeCell ref="A678:A680"/>
    <mergeCell ref="B678:B680"/>
    <mergeCell ref="C678:C680"/>
    <mergeCell ref="B696:B698"/>
    <mergeCell ref="C696:C698"/>
    <mergeCell ref="B699:B701"/>
    <mergeCell ref="C699:C701"/>
    <mergeCell ref="B693:B695"/>
    <mergeCell ref="C693:C695"/>
    <mergeCell ref="C735:C737"/>
    <mergeCell ref="A681:A683"/>
    <mergeCell ref="B681:B683"/>
    <mergeCell ref="C681:C683"/>
    <mergeCell ref="A684:A686"/>
    <mergeCell ref="A639:A641"/>
    <mergeCell ref="C639:C641"/>
    <mergeCell ref="M639:M641"/>
    <mergeCell ref="A642:A644"/>
    <mergeCell ref="B642:B644"/>
    <mergeCell ref="C642:C644"/>
    <mergeCell ref="M642:M644"/>
    <mergeCell ref="M633:M635"/>
    <mergeCell ref="A636:A638"/>
    <mergeCell ref="C636:C638"/>
    <mergeCell ref="A621:A623"/>
    <mergeCell ref="B621:B623"/>
    <mergeCell ref="C621:C623"/>
    <mergeCell ref="M627:M629"/>
    <mergeCell ref="M630:M632"/>
    <mergeCell ref="M621:M623"/>
    <mergeCell ref="A624:A626"/>
    <mergeCell ref="B624:B626"/>
    <mergeCell ref="B639:B641"/>
    <mergeCell ref="C624:C626"/>
    <mergeCell ref="A630:A632"/>
    <mergeCell ref="B630:B632"/>
    <mergeCell ref="M645:M647"/>
    <mergeCell ref="A747:A749"/>
    <mergeCell ref="B756:B758"/>
    <mergeCell ref="A750:A752"/>
    <mergeCell ref="A756:A758"/>
    <mergeCell ref="B744:B746"/>
    <mergeCell ref="A753:A755"/>
    <mergeCell ref="C753:C755"/>
    <mergeCell ref="M753:M755"/>
    <mergeCell ref="M783:M785"/>
    <mergeCell ref="M636:M638"/>
    <mergeCell ref="M624:M626"/>
    <mergeCell ref="A627:A629"/>
    <mergeCell ref="B627:B629"/>
    <mergeCell ref="C627:C629"/>
    <mergeCell ref="M738:M740"/>
    <mergeCell ref="A654:A656"/>
    <mergeCell ref="B654:B656"/>
    <mergeCell ref="C654:C656"/>
    <mergeCell ref="M654:M656"/>
    <mergeCell ref="A741:A743"/>
    <mergeCell ref="C738:C740"/>
    <mergeCell ref="B738:B740"/>
    <mergeCell ref="A738:A740"/>
    <mergeCell ref="M735:M737"/>
    <mergeCell ref="M756:M758"/>
    <mergeCell ref="M750:M752"/>
    <mergeCell ref="C630:C632"/>
    <mergeCell ref="B636:B638"/>
    <mergeCell ref="B633:B635"/>
    <mergeCell ref="A633:A635"/>
    <mergeCell ref="C633:C635"/>
    <mergeCell ref="M988:M990"/>
    <mergeCell ref="A979:A981"/>
    <mergeCell ref="B979:B981"/>
    <mergeCell ref="C979:C981"/>
    <mergeCell ref="M979:M981"/>
    <mergeCell ref="A982:A984"/>
    <mergeCell ref="B982:B984"/>
    <mergeCell ref="C982:C984"/>
    <mergeCell ref="B1028:B1030"/>
    <mergeCell ref="M1028:M1030"/>
    <mergeCell ref="B1031:B1033"/>
    <mergeCell ref="C1031:C1033"/>
    <mergeCell ref="M1031:M1033"/>
    <mergeCell ref="C1012:C1014"/>
    <mergeCell ref="B1037:B1039"/>
    <mergeCell ref="C1037:C1039"/>
    <mergeCell ref="M1037:M1039"/>
    <mergeCell ref="B1009:B1011"/>
    <mergeCell ref="A1152:A1154"/>
    <mergeCell ref="B1152:B1154"/>
    <mergeCell ref="C1152:C1154"/>
    <mergeCell ref="M1152:M1154"/>
    <mergeCell ref="A1063:M1063"/>
    <mergeCell ref="M1067:M1069"/>
    <mergeCell ref="C1067:C1069"/>
    <mergeCell ref="A1067:A1069"/>
    <mergeCell ref="B1067:B1069"/>
    <mergeCell ref="A1142:M1142"/>
    <mergeCell ref="A1146:A1148"/>
    <mergeCell ref="B1146:B1148"/>
    <mergeCell ref="C1146:C1148"/>
    <mergeCell ref="A1149:A1151"/>
    <mergeCell ref="B1149:B1151"/>
    <mergeCell ref="C1149:C1151"/>
    <mergeCell ref="C1126:C1128"/>
    <mergeCell ref="M1126:M1128"/>
    <mergeCell ref="A1126:A1128"/>
    <mergeCell ref="C1100:C1102"/>
    <mergeCell ref="M1100:M1102"/>
    <mergeCell ref="A1103:A1105"/>
    <mergeCell ref="A1085:A1087"/>
    <mergeCell ref="B1085:B1087"/>
    <mergeCell ref="A1100:A1102"/>
    <mergeCell ref="B1100:B1102"/>
    <mergeCell ref="C1085:C1087"/>
    <mergeCell ref="M1085:M1087"/>
    <mergeCell ref="A1096:M1096"/>
    <mergeCell ref="C1070:C1072"/>
    <mergeCell ref="A1076:A1078"/>
    <mergeCell ref="B1076:B1078"/>
    <mergeCell ref="A1012:A1014"/>
    <mergeCell ref="A923:A924"/>
    <mergeCell ref="B923:B924"/>
    <mergeCell ref="C923:C924"/>
    <mergeCell ref="M923:M924"/>
    <mergeCell ref="A1138:M1138"/>
    <mergeCell ref="A1123:A1125"/>
    <mergeCell ref="B1123:B1125"/>
    <mergeCell ref="A1110:M1110"/>
    <mergeCell ref="A1114:A1116"/>
    <mergeCell ref="B1114:B1116"/>
    <mergeCell ref="C1123:C1125"/>
    <mergeCell ref="A970:A972"/>
    <mergeCell ref="B1003:B1005"/>
    <mergeCell ref="M1107:M1109"/>
    <mergeCell ref="A1049:A1051"/>
    <mergeCell ref="A1015:A1017"/>
    <mergeCell ref="M1129:M1131"/>
    <mergeCell ref="M1012:M1014"/>
    <mergeCell ref="A1031:A1033"/>
    <mergeCell ref="C1034:C1036"/>
    <mergeCell ref="M1034:M1036"/>
    <mergeCell ref="A1037:A1039"/>
    <mergeCell ref="A1034:A1036"/>
    <mergeCell ref="B1034:B1036"/>
    <mergeCell ref="M985:M987"/>
    <mergeCell ref="A988:A990"/>
    <mergeCell ref="B988:B990"/>
    <mergeCell ref="A985:A987"/>
    <mergeCell ref="B985:B987"/>
    <mergeCell ref="C985:C987"/>
    <mergeCell ref="C988:C990"/>
    <mergeCell ref="M883:M884"/>
    <mergeCell ref="A891:A892"/>
    <mergeCell ref="M895:M896"/>
    <mergeCell ref="C874:C876"/>
    <mergeCell ref="M874:M876"/>
    <mergeCell ref="A877:A878"/>
    <mergeCell ref="B877:B878"/>
    <mergeCell ref="M823:M825"/>
    <mergeCell ref="A826:A828"/>
    <mergeCell ref="B826:B828"/>
    <mergeCell ref="M841:M843"/>
    <mergeCell ref="A844:A846"/>
    <mergeCell ref="B844:B846"/>
    <mergeCell ref="C844:C846"/>
    <mergeCell ref="M844:M846"/>
    <mergeCell ref="A881:A882"/>
    <mergeCell ref="B856:B858"/>
    <mergeCell ref="A856:A858"/>
    <mergeCell ref="A847:A849"/>
    <mergeCell ref="B847:B849"/>
    <mergeCell ref="C847:C849"/>
    <mergeCell ref="A862:A864"/>
    <mergeCell ref="B829:B831"/>
    <mergeCell ref="C829:C831"/>
    <mergeCell ref="A835:A837"/>
    <mergeCell ref="B835:B837"/>
    <mergeCell ref="A1135:A1137"/>
    <mergeCell ref="B1135:B1137"/>
    <mergeCell ref="C1135:C1137"/>
    <mergeCell ref="M1135:M1137"/>
    <mergeCell ref="C1114:C1116"/>
    <mergeCell ref="A1117:A1119"/>
    <mergeCell ref="B1117:B1119"/>
    <mergeCell ref="C1117:C1119"/>
    <mergeCell ref="C1082:C1084"/>
    <mergeCell ref="A1120:A1122"/>
    <mergeCell ref="B1120:B1122"/>
    <mergeCell ref="C1120:C1122"/>
    <mergeCell ref="M1120:M1122"/>
    <mergeCell ref="A1129:A1131"/>
    <mergeCell ref="B1129:B1131"/>
    <mergeCell ref="C1129:C1131"/>
    <mergeCell ref="M847:M849"/>
    <mergeCell ref="A850:A852"/>
    <mergeCell ref="B850:B852"/>
    <mergeCell ref="C850:C852"/>
    <mergeCell ref="M907:M908"/>
    <mergeCell ref="A915:A916"/>
    <mergeCell ref="B915:B916"/>
    <mergeCell ref="A901:A902"/>
    <mergeCell ref="A903:A904"/>
    <mergeCell ref="B903:B904"/>
    <mergeCell ref="C903:C904"/>
    <mergeCell ref="A909:A910"/>
    <mergeCell ref="B893:B894"/>
    <mergeCell ref="C893:C894"/>
    <mergeCell ref="B865:B867"/>
    <mergeCell ref="C865:C867"/>
    <mergeCell ref="C1060:C1062"/>
    <mergeCell ref="C564:C566"/>
    <mergeCell ref="B732:B734"/>
    <mergeCell ref="C732:C734"/>
    <mergeCell ref="B873:M873"/>
    <mergeCell ref="A872:M872"/>
    <mergeCell ref="C780:C782"/>
    <mergeCell ref="M780:M782"/>
    <mergeCell ref="A816:M816"/>
    <mergeCell ref="C835:C837"/>
    <mergeCell ref="M927:M928"/>
    <mergeCell ref="A905:A906"/>
    <mergeCell ref="B905:B906"/>
    <mergeCell ref="C905:C906"/>
    <mergeCell ref="A925:A926"/>
    <mergeCell ref="B925:B926"/>
    <mergeCell ref="C925:C926"/>
    <mergeCell ref="M925:M926"/>
    <mergeCell ref="A921:A922"/>
    <mergeCell ref="B921:B922"/>
    <mergeCell ref="M897:M898"/>
    <mergeCell ref="A899:A900"/>
    <mergeCell ref="B899:B900"/>
    <mergeCell ref="C899:C900"/>
    <mergeCell ref="M899:M900"/>
    <mergeCell ref="M911:M912"/>
    <mergeCell ref="A645:A647"/>
    <mergeCell ref="B645:B647"/>
    <mergeCell ref="C645:C647"/>
    <mergeCell ref="B891:B892"/>
    <mergeCell ref="A869:A871"/>
    <mergeCell ref="B869:B871"/>
    <mergeCell ref="M942:M944"/>
    <mergeCell ref="A933:A935"/>
    <mergeCell ref="B933:B935"/>
    <mergeCell ref="C933:C935"/>
    <mergeCell ref="M933:M935"/>
    <mergeCell ref="A720:A722"/>
    <mergeCell ref="A714:A716"/>
    <mergeCell ref="A717:A719"/>
    <mergeCell ref="A702:A704"/>
    <mergeCell ref="C921:C922"/>
    <mergeCell ref="M921:M922"/>
    <mergeCell ref="A917:A918"/>
    <mergeCell ref="B917:B918"/>
    <mergeCell ref="C917:C918"/>
    <mergeCell ref="A895:A896"/>
    <mergeCell ref="C915:C916"/>
    <mergeCell ref="A907:A908"/>
    <mergeCell ref="B907:B908"/>
    <mergeCell ref="C907:C908"/>
    <mergeCell ref="C869:C871"/>
    <mergeCell ref="B889:B890"/>
    <mergeCell ref="A711:A713"/>
    <mergeCell ref="C877:C878"/>
    <mergeCell ref="M877:M878"/>
    <mergeCell ref="A879:A880"/>
    <mergeCell ref="B879:B880"/>
    <mergeCell ref="C879:C880"/>
    <mergeCell ref="M879:M880"/>
    <mergeCell ref="C889:C890"/>
    <mergeCell ref="M889:M890"/>
    <mergeCell ref="A913:A914"/>
    <mergeCell ref="B913:B914"/>
    <mergeCell ref="M915:M916"/>
    <mergeCell ref="C930:C932"/>
    <mergeCell ref="M930:M932"/>
    <mergeCell ref="C891:C892"/>
    <mergeCell ref="M891:M892"/>
    <mergeCell ref="A889:A890"/>
    <mergeCell ref="C387:C389"/>
    <mergeCell ref="C424:C426"/>
    <mergeCell ref="M424:M426"/>
    <mergeCell ref="C418:C420"/>
    <mergeCell ref="M418:M420"/>
    <mergeCell ref="A421:A423"/>
    <mergeCell ref="B421:B423"/>
    <mergeCell ref="C421:C423"/>
    <mergeCell ref="M421:M423"/>
    <mergeCell ref="A418:A420"/>
    <mergeCell ref="B418:B420"/>
    <mergeCell ref="A415:A417"/>
    <mergeCell ref="A929:M929"/>
    <mergeCell ref="A696:A698"/>
    <mergeCell ref="B387:B389"/>
    <mergeCell ref="M905:M906"/>
    <mergeCell ref="A859:A861"/>
    <mergeCell ref="B859:B861"/>
    <mergeCell ref="C859:C861"/>
    <mergeCell ref="M859:M861"/>
    <mergeCell ref="B832:B834"/>
    <mergeCell ref="C832:C834"/>
    <mergeCell ref="M835:M837"/>
    <mergeCell ref="A841:A843"/>
    <mergeCell ref="B841:B843"/>
    <mergeCell ref="C841:C843"/>
  </mergeCells>
  <printOptions/>
  <pageMargins left="0.5118110236220472" right="0.5118110236220472" top="0.984251968503937" bottom="0.4330708661417323" header="0.15748031496062992" footer="0.1968503937007874"/>
  <pageSetup horizontalDpi="600" verticalDpi="600" orientation="landscape" paperSize="9" scale="40" r:id="rId1"/>
  <rowBreaks count="18" manualBreakCount="18">
    <brk id="55" max="16383" man="1"/>
    <brk id="125" max="16383" man="1"/>
    <brk id="171" max="16383" man="1"/>
    <brk id="204" max="16383" man="1"/>
    <brk id="235" max="16383" man="1"/>
    <brk id="265" max="16383" man="1"/>
    <brk id="305" max="16383" man="1"/>
    <brk id="338" max="16383" man="1"/>
    <brk id="405" max="16383" man="1"/>
    <brk id="429" max="16383" man="1"/>
    <brk id="450" max="16383" man="1"/>
    <brk id="523" max="16383" man="1"/>
    <brk id="563" max="16383" man="1"/>
    <brk id="596" max="16383" man="1"/>
    <brk id="659" max="16383" man="1"/>
    <brk id="686" max="16383" man="1"/>
    <brk id="689" max="16383" man="1"/>
    <brk id="1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8"/>
  <sheetViews>
    <sheetView zoomScaleSheetLayoutView="75" workbookViewId="0" topLeftCell="A1">
      <selection activeCell="A3" sqref="A3:I3"/>
    </sheetView>
  </sheetViews>
  <sheetFormatPr defaultColWidth="9.140625" defaultRowHeight="15"/>
  <cols>
    <col min="1" max="1" width="5.140625" style="10" customWidth="1"/>
    <col min="2" max="2" width="25.421875" style="10" customWidth="1"/>
    <col min="3" max="3" width="25.28125" style="10" customWidth="1"/>
    <col min="4" max="4" width="22.140625" style="10" customWidth="1"/>
    <col min="5" max="5" width="12.28125" style="10" customWidth="1"/>
    <col min="6" max="7" width="13.140625" style="10" customWidth="1"/>
    <col min="8" max="8" width="24.00390625" style="10" customWidth="1"/>
    <col min="9" max="9" width="15.140625" style="10" customWidth="1"/>
    <col min="10" max="16384" width="9.140625" style="10" customWidth="1"/>
  </cols>
  <sheetData>
    <row r="1" spans="1:11" s="6" customFormat="1" ht="18.75">
      <c r="A1" s="15"/>
      <c r="B1" s="15"/>
      <c r="C1" s="15"/>
      <c r="D1" s="15"/>
      <c r="E1" s="15"/>
      <c r="F1" s="16"/>
      <c r="G1" s="17"/>
      <c r="H1" s="17"/>
      <c r="I1" s="18" t="s">
        <v>37</v>
      </c>
      <c r="J1" s="12"/>
      <c r="K1" s="12"/>
    </row>
    <row r="2" spans="1:11" s="6" customFormat="1" ht="18.75">
      <c r="A2" s="15"/>
      <c r="B2" s="15"/>
      <c r="C2" s="15"/>
      <c r="D2" s="15"/>
      <c r="E2" s="15"/>
      <c r="F2" s="16"/>
      <c r="G2" s="18"/>
      <c r="H2" s="18"/>
      <c r="I2" s="18"/>
      <c r="J2" s="12"/>
      <c r="K2" s="12"/>
    </row>
    <row r="3" spans="1:9" ht="64.5" customHeight="1">
      <c r="A3" s="554" t="s">
        <v>1045</v>
      </c>
      <c r="B3" s="554"/>
      <c r="C3" s="554"/>
      <c r="D3" s="554"/>
      <c r="E3" s="554"/>
      <c r="F3" s="554"/>
      <c r="G3" s="554"/>
      <c r="H3" s="554"/>
      <c r="I3" s="554"/>
    </row>
    <row r="4" ht="20.25" customHeight="1"/>
    <row r="5" spans="1:9" ht="63">
      <c r="A5" s="5" t="s">
        <v>20</v>
      </c>
      <c r="B5" s="5" t="s">
        <v>21</v>
      </c>
      <c r="C5" s="5" t="s">
        <v>27</v>
      </c>
      <c r="D5" s="5" t="s">
        <v>22</v>
      </c>
      <c r="E5" s="5" t="s">
        <v>23</v>
      </c>
      <c r="F5" s="5" t="s">
        <v>24</v>
      </c>
      <c r="G5" s="5" t="s">
        <v>25</v>
      </c>
      <c r="H5" s="7" t="s">
        <v>8</v>
      </c>
      <c r="I5" s="7" t="s">
        <v>26</v>
      </c>
    </row>
    <row r="6" spans="1:9" s="11" customFormat="1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8">
        <v>8</v>
      </c>
      <c r="I6" s="8">
        <v>9</v>
      </c>
    </row>
    <row r="7" spans="1:9" ht="17.25" customHeight="1">
      <c r="A7" s="555" t="s">
        <v>28</v>
      </c>
      <c r="B7" s="556"/>
      <c r="C7" s="556"/>
      <c r="D7" s="556"/>
      <c r="E7" s="556"/>
      <c r="F7" s="556"/>
      <c r="G7" s="556"/>
      <c r="H7" s="557"/>
      <c r="I7" s="558"/>
    </row>
    <row r="8" spans="1:9" ht="50.25" customHeight="1">
      <c r="A8" s="61">
        <v>1</v>
      </c>
      <c r="B8" s="7" t="s">
        <v>974</v>
      </c>
      <c r="C8" s="7" t="s">
        <v>870</v>
      </c>
      <c r="D8" s="7" t="s">
        <v>975</v>
      </c>
      <c r="E8" s="62" t="s">
        <v>976</v>
      </c>
      <c r="F8" s="61">
        <v>25000</v>
      </c>
      <c r="G8" s="61">
        <v>25000</v>
      </c>
      <c r="H8" s="7" t="s">
        <v>840</v>
      </c>
      <c r="I8" s="62" t="s">
        <v>977</v>
      </c>
    </row>
    <row r="9" spans="1:9" ht="39" customHeight="1">
      <c r="A9" s="61">
        <v>2</v>
      </c>
      <c r="B9" s="7" t="s">
        <v>978</v>
      </c>
      <c r="C9" s="7" t="s">
        <v>979</v>
      </c>
      <c r="D9" s="7" t="s">
        <v>980</v>
      </c>
      <c r="E9" s="7" t="s">
        <v>976</v>
      </c>
      <c r="F9" s="61">
        <v>50000</v>
      </c>
      <c r="G9" s="61">
        <v>50000</v>
      </c>
      <c r="H9" s="7" t="s">
        <v>840</v>
      </c>
      <c r="I9" s="62" t="s">
        <v>977</v>
      </c>
    </row>
    <row r="10" spans="1:9" ht="46.5" customHeight="1">
      <c r="A10" s="61">
        <v>3</v>
      </c>
      <c r="B10" s="7" t="s">
        <v>981</v>
      </c>
      <c r="C10" s="7" t="s">
        <v>982</v>
      </c>
      <c r="D10" s="7" t="s">
        <v>983</v>
      </c>
      <c r="E10" s="7" t="s">
        <v>984</v>
      </c>
      <c r="F10" s="61">
        <v>50000</v>
      </c>
      <c r="G10" s="61">
        <v>50000</v>
      </c>
      <c r="H10" s="7" t="s">
        <v>840</v>
      </c>
      <c r="I10" s="62" t="s">
        <v>977</v>
      </c>
    </row>
    <row r="11" spans="1:9" ht="81.75" customHeight="1">
      <c r="A11" s="61">
        <v>4</v>
      </c>
      <c r="B11" s="7" t="s">
        <v>985</v>
      </c>
      <c r="C11" s="7" t="s">
        <v>864</v>
      </c>
      <c r="D11" s="7" t="s">
        <v>986</v>
      </c>
      <c r="E11" s="7" t="s">
        <v>984</v>
      </c>
      <c r="F11" s="61">
        <v>30000</v>
      </c>
      <c r="G11" s="61">
        <v>30000</v>
      </c>
      <c r="H11" s="7" t="s">
        <v>840</v>
      </c>
      <c r="I11" s="62" t="s">
        <v>977</v>
      </c>
    </row>
    <row r="12" spans="1:9" ht="146.25" customHeight="1">
      <c r="A12" s="61">
        <v>5</v>
      </c>
      <c r="B12" s="7" t="s">
        <v>987</v>
      </c>
      <c r="C12" s="7" t="s">
        <v>988</v>
      </c>
      <c r="D12" s="7" t="s">
        <v>989</v>
      </c>
      <c r="E12" s="7" t="s">
        <v>976</v>
      </c>
      <c r="F12" s="61">
        <v>40000</v>
      </c>
      <c r="G12" s="61">
        <v>40000</v>
      </c>
      <c r="H12" s="7" t="s">
        <v>840</v>
      </c>
      <c r="I12" s="7" t="s">
        <v>977</v>
      </c>
    </row>
    <row r="13" spans="1:9" ht="67.5" customHeight="1">
      <c r="A13" s="61">
        <v>6</v>
      </c>
      <c r="B13" s="7" t="s">
        <v>990</v>
      </c>
      <c r="C13" s="7" t="s">
        <v>862</v>
      </c>
      <c r="D13" s="7" t="s">
        <v>991</v>
      </c>
      <c r="E13" s="7" t="s">
        <v>992</v>
      </c>
      <c r="F13" s="61">
        <v>143000</v>
      </c>
      <c r="G13" s="61">
        <v>143000</v>
      </c>
      <c r="H13" s="7" t="s">
        <v>993</v>
      </c>
      <c r="I13" s="7" t="s">
        <v>994</v>
      </c>
    </row>
    <row r="14" spans="1:9" ht="55.5" customHeight="1">
      <c r="A14" s="61">
        <v>7</v>
      </c>
      <c r="B14" s="7" t="s">
        <v>995</v>
      </c>
      <c r="C14" s="7" t="s">
        <v>859</v>
      </c>
      <c r="D14" s="7" t="s">
        <v>424</v>
      </c>
      <c r="E14" s="7" t="s">
        <v>996</v>
      </c>
      <c r="F14" s="61">
        <v>20000</v>
      </c>
      <c r="G14" s="61">
        <v>20000</v>
      </c>
      <c r="H14" s="7" t="s">
        <v>840</v>
      </c>
      <c r="I14" s="7" t="s">
        <v>977</v>
      </c>
    </row>
    <row r="15" spans="1:9" ht="51" customHeight="1">
      <c r="A15" s="63">
        <v>8</v>
      </c>
      <c r="B15" s="7" t="s">
        <v>997</v>
      </c>
      <c r="C15" s="7" t="s">
        <v>998</v>
      </c>
      <c r="D15" s="7" t="s">
        <v>999</v>
      </c>
      <c r="E15" s="7" t="s">
        <v>1000</v>
      </c>
      <c r="F15" s="64">
        <v>60000</v>
      </c>
      <c r="G15" s="64">
        <v>60000</v>
      </c>
      <c r="H15" s="7" t="s">
        <v>840</v>
      </c>
      <c r="I15" s="7" t="s">
        <v>977</v>
      </c>
    </row>
    <row r="16" spans="1:9" ht="17.25" customHeight="1">
      <c r="A16" s="559" t="s">
        <v>1001</v>
      </c>
      <c r="B16" s="559"/>
      <c r="C16" s="559"/>
      <c r="D16" s="559"/>
      <c r="E16" s="559"/>
      <c r="F16" s="559"/>
      <c r="G16" s="559"/>
      <c r="H16" s="559"/>
      <c r="I16" s="559"/>
    </row>
    <row r="17" spans="1:9" ht="101.25" customHeight="1">
      <c r="A17" s="64">
        <v>1</v>
      </c>
      <c r="B17" s="7" t="s">
        <v>1002</v>
      </c>
      <c r="C17" s="7" t="s">
        <v>1003</v>
      </c>
      <c r="D17" s="7" t="s">
        <v>1004</v>
      </c>
      <c r="E17" s="7" t="s">
        <v>1005</v>
      </c>
      <c r="F17" s="64">
        <v>80000</v>
      </c>
      <c r="G17" s="64">
        <v>0</v>
      </c>
      <c r="H17" s="62" t="s">
        <v>1006</v>
      </c>
      <c r="I17" s="62" t="s">
        <v>1007</v>
      </c>
    </row>
    <row r="18" spans="1:9" ht="82.5" customHeight="1">
      <c r="A18" s="64">
        <v>2</v>
      </c>
      <c r="B18" s="7" t="s">
        <v>1008</v>
      </c>
      <c r="C18" s="7" t="s">
        <v>1009</v>
      </c>
      <c r="D18" s="7" t="s">
        <v>1010</v>
      </c>
      <c r="E18" s="7" t="s">
        <v>1011</v>
      </c>
      <c r="F18" s="64">
        <v>120000</v>
      </c>
      <c r="G18" s="64">
        <v>120000</v>
      </c>
      <c r="H18" s="7" t="s">
        <v>1012</v>
      </c>
      <c r="I18" s="7" t="s">
        <v>977</v>
      </c>
    </row>
    <row r="19" spans="1:9" ht="51" customHeight="1">
      <c r="A19" s="64">
        <v>3</v>
      </c>
      <c r="B19" s="7" t="s">
        <v>1013</v>
      </c>
      <c r="C19" s="7" t="s">
        <v>853</v>
      </c>
      <c r="D19" s="7" t="s">
        <v>1014</v>
      </c>
      <c r="E19" s="7" t="s">
        <v>1011</v>
      </c>
      <c r="F19" s="64">
        <v>50000</v>
      </c>
      <c r="G19" s="64">
        <v>25000</v>
      </c>
      <c r="H19" s="7" t="s">
        <v>1015</v>
      </c>
      <c r="I19" s="7" t="s">
        <v>1007</v>
      </c>
    </row>
    <row r="20" spans="1:9" ht="97.5" customHeight="1">
      <c r="A20" s="64">
        <v>4</v>
      </c>
      <c r="B20" s="7" t="s">
        <v>1016</v>
      </c>
      <c r="C20" s="7" t="s">
        <v>1017</v>
      </c>
      <c r="D20" s="7" t="s">
        <v>1018</v>
      </c>
      <c r="E20" s="7" t="s">
        <v>1005</v>
      </c>
      <c r="F20" s="64">
        <v>20000</v>
      </c>
      <c r="G20" s="64">
        <v>0</v>
      </c>
      <c r="H20" s="7" t="s">
        <v>1006</v>
      </c>
      <c r="I20" s="7" t="s">
        <v>1007</v>
      </c>
    </row>
    <row r="21" spans="1:9" ht="71.25" customHeight="1">
      <c r="A21" s="64">
        <v>5</v>
      </c>
      <c r="B21" s="7" t="s">
        <v>1019</v>
      </c>
      <c r="C21" s="7" t="s">
        <v>1020</v>
      </c>
      <c r="D21" s="7" t="s">
        <v>1021</v>
      </c>
      <c r="E21" s="7" t="s">
        <v>1022</v>
      </c>
      <c r="F21" s="64">
        <v>15000</v>
      </c>
      <c r="G21" s="64">
        <v>0</v>
      </c>
      <c r="H21" s="7" t="s">
        <v>1006</v>
      </c>
      <c r="I21" s="7" t="s">
        <v>1007</v>
      </c>
    </row>
    <row r="22" spans="1:9" ht="80.25" customHeight="1">
      <c r="A22" s="64">
        <v>6</v>
      </c>
      <c r="B22" s="7" t="s">
        <v>1023</v>
      </c>
      <c r="C22" s="7" t="s">
        <v>846</v>
      </c>
      <c r="D22" s="7" t="s">
        <v>1024</v>
      </c>
      <c r="E22" s="7" t="s">
        <v>1025</v>
      </c>
      <c r="F22" s="64">
        <v>120000</v>
      </c>
      <c r="G22" s="64">
        <v>0</v>
      </c>
      <c r="H22" s="7" t="s">
        <v>1006</v>
      </c>
      <c r="I22" s="7" t="s">
        <v>1007</v>
      </c>
    </row>
    <row r="23" spans="1:9" ht="52.5" customHeight="1">
      <c r="A23" s="64">
        <v>7</v>
      </c>
      <c r="B23" s="7" t="s">
        <v>1026</v>
      </c>
      <c r="C23" s="7" t="s">
        <v>844</v>
      </c>
      <c r="D23" s="7" t="s">
        <v>1027</v>
      </c>
      <c r="E23" s="7" t="s">
        <v>1005</v>
      </c>
      <c r="F23" s="64">
        <v>40000</v>
      </c>
      <c r="G23" s="64">
        <v>0</v>
      </c>
      <c r="H23" s="7" t="s">
        <v>1006</v>
      </c>
      <c r="I23" s="7" t="s">
        <v>1007</v>
      </c>
    </row>
    <row r="24" spans="1:9" ht="60.75" customHeight="1">
      <c r="A24" s="64">
        <v>8</v>
      </c>
      <c r="B24" s="7" t="s">
        <v>1008</v>
      </c>
      <c r="C24" s="7" t="s">
        <v>842</v>
      </c>
      <c r="D24" s="7" t="s">
        <v>1028</v>
      </c>
      <c r="E24" s="7" t="s">
        <v>1011</v>
      </c>
      <c r="F24" s="64">
        <v>32540</v>
      </c>
      <c r="G24" s="64">
        <v>32540</v>
      </c>
      <c r="H24" s="7" t="s">
        <v>1012</v>
      </c>
      <c r="I24" s="7" t="s">
        <v>977</v>
      </c>
    </row>
    <row r="25" spans="1:9" ht="69.75" customHeight="1">
      <c r="A25" s="65">
        <v>9</v>
      </c>
      <c r="B25" s="7" t="s">
        <v>1029</v>
      </c>
      <c r="C25" s="7" t="s">
        <v>1030</v>
      </c>
      <c r="D25" s="7" t="s">
        <v>1031</v>
      </c>
      <c r="E25" s="7" t="s">
        <v>1032</v>
      </c>
      <c r="F25" s="65">
        <v>90000</v>
      </c>
      <c r="G25" s="65">
        <v>0</v>
      </c>
      <c r="H25" s="7" t="s">
        <v>1006</v>
      </c>
      <c r="I25" s="7" t="s">
        <v>1007</v>
      </c>
    </row>
    <row r="26" spans="1:9" ht="66.75" customHeight="1">
      <c r="A26" s="65">
        <v>10</v>
      </c>
      <c r="B26" s="7" t="s">
        <v>1033</v>
      </c>
      <c r="C26" s="7" t="s">
        <v>838</v>
      </c>
      <c r="D26" s="7" t="s">
        <v>1034</v>
      </c>
      <c r="E26" s="7" t="s">
        <v>1022</v>
      </c>
      <c r="F26" s="65">
        <v>100000</v>
      </c>
      <c r="G26" s="65">
        <v>0</v>
      </c>
      <c r="H26" s="7" t="s">
        <v>1006</v>
      </c>
      <c r="I26" s="7" t="s">
        <v>1007</v>
      </c>
    </row>
    <row r="27" spans="1:9" ht="36" customHeight="1">
      <c r="A27" s="65">
        <v>11</v>
      </c>
      <c r="B27" s="7" t="s">
        <v>1035</v>
      </c>
      <c r="C27" s="7" t="s">
        <v>836</v>
      </c>
      <c r="D27" s="7" t="s">
        <v>509</v>
      </c>
      <c r="E27" s="7" t="s">
        <v>1032</v>
      </c>
      <c r="F27" s="65">
        <v>9000000</v>
      </c>
      <c r="G27" s="65">
        <v>0</v>
      </c>
      <c r="H27" s="7" t="s">
        <v>1036</v>
      </c>
      <c r="I27" s="7" t="s">
        <v>1007</v>
      </c>
    </row>
    <row r="28" spans="1:9" ht="65.25" customHeight="1">
      <c r="A28" s="65">
        <v>12</v>
      </c>
      <c r="B28" s="7" t="s">
        <v>1037</v>
      </c>
      <c r="C28" s="7" t="s">
        <v>835</v>
      </c>
      <c r="D28" s="7" t="s">
        <v>1038</v>
      </c>
      <c r="E28" s="7" t="s">
        <v>1039</v>
      </c>
      <c r="F28" s="65">
        <v>100000</v>
      </c>
      <c r="G28" s="65">
        <v>0</v>
      </c>
      <c r="H28" s="7" t="s">
        <v>1006</v>
      </c>
      <c r="I28" s="7" t="s">
        <v>1007</v>
      </c>
    </row>
    <row r="29" spans="1:9" ht="54" customHeight="1">
      <c r="A29" s="65">
        <v>13</v>
      </c>
      <c r="B29" s="7" t="s">
        <v>1037</v>
      </c>
      <c r="C29" s="7" t="s">
        <v>832</v>
      </c>
      <c r="D29" s="7" t="s">
        <v>1040</v>
      </c>
      <c r="E29" s="7" t="s">
        <v>1005</v>
      </c>
      <c r="F29" s="65">
        <v>400000</v>
      </c>
      <c r="G29" s="65">
        <v>300000</v>
      </c>
      <c r="H29" s="7" t="s">
        <v>1041</v>
      </c>
      <c r="I29" s="7" t="s">
        <v>1007</v>
      </c>
    </row>
    <row r="30" spans="1:9" ht="54" customHeight="1">
      <c r="A30" s="65">
        <v>14</v>
      </c>
      <c r="B30" s="7" t="s">
        <v>1037</v>
      </c>
      <c r="C30" s="7" t="s">
        <v>832</v>
      </c>
      <c r="D30" s="62" t="s">
        <v>1042</v>
      </c>
      <c r="E30" s="7" t="s">
        <v>1005</v>
      </c>
      <c r="F30" s="65">
        <v>400000</v>
      </c>
      <c r="G30" s="65">
        <v>0</v>
      </c>
      <c r="H30" s="7" t="s">
        <v>1043</v>
      </c>
      <c r="I30" s="7" t="s">
        <v>1007</v>
      </c>
    </row>
    <row r="31" spans="1:9" ht="17.25" customHeight="1">
      <c r="A31" s="40"/>
      <c r="B31" s="4"/>
      <c r="C31" s="4"/>
      <c r="D31" s="4"/>
      <c r="E31" s="4"/>
      <c r="F31" s="4"/>
      <c r="G31" s="4"/>
      <c r="H31" s="4"/>
      <c r="I31" s="4"/>
    </row>
    <row r="32" spans="1:9" ht="17.25" customHeight="1">
      <c r="A32" s="40"/>
      <c r="B32" s="4"/>
      <c r="C32" s="4"/>
      <c r="D32" s="4"/>
      <c r="E32" s="4"/>
      <c r="F32" s="4"/>
      <c r="G32" s="4"/>
      <c r="H32" s="4"/>
      <c r="I32" s="4"/>
    </row>
    <row r="33" spans="1:9" ht="17.25" customHeight="1">
      <c r="A33" s="40"/>
      <c r="B33" s="560" t="s">
        <v>1044</v>
      </c>
      <c r="C33" s="561"/>
      <c r="D33" s="561"/>
      <c r="E33" s="561"/>
      <c r="F33" s="561"/>
      <c r="G33" s="561"/>
      <c r="H33" s="561"/>
      <c r="I33" s="562"/>
    </row>
    <row r="35" spans="1:9" ht="32.25" customHeight="1">
      <c r="A35" s="553"/>
      <c r="B35" s="553"/>
      <c r="C35" s="553"/>
      <c r="D35" s="553"/>
      <c r="E35" s="553"/>
      <c r="F35" s="553"/>
      <c r="G35" s="553"/>
      <c r="H35" s="553"/>
      <c r="I35" s="553"/>
    </row>
    <row r="38" ht="15">
      <c r="D38" s="13"/>
    </row>
  </sheetData>
  <mergeCells count="5">
    <mergeCell ref="A35:I35"/>
    <mergeCell ref="A3:I3"/>
    <mergeCell ref="A7:I7"/>
    <mergeCell ref="A16:I16"/>
    <mergeCell ref="B33:I33"/>
  </mergeCells>
  <printOptions/>
  <pageMargins left="0.5118110236220472" right="0.5118110236220472" top="0.9448818897637796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zoomScaleSheetLayoutView="25" workbookViewId="0" topLeftCell="A121">
      <selection activeCell="E58" sqref="D58:E58"/>
    </sheetView>
  </sheetViews>
  <sheetFormatPr defaultColWidth="9.140625" defaultRowHeight="15"/>
  <cols>
    <col min="1" max="1" width="5.57421875" style="1" customWidth="1"/>
    <col min="2" max="2" width="29.140625" style="1" customWidth="1"/>
    <col min="3" max="3" width="10.28125" style="1" customWidth="1"/>
    <col min="4" max="4" width="10.00390625" style="1" customWidth="1"/>
    <col min="5" max="5" width="12.00390625" style="2" customWidth="1"/>
    <col min="6" max="7" width="12.28125" style="2" customWidth="1"/>
    <col min="8" max="8" width="13.421875" style="2" customWidth="1"/>
    <col min="9" max="9" width="13.00390625" style="2" customWidth="1"/>
    <col min="10" max="10" width="16.00390625" style="1" customWidth="1"/>
    <col min="11" max="16384" width="9.140625" style="1" customWidth="1"/>
  </cols>
  <sheetData>
    <row r="1" spans="1:10" ht="18.75">
      <c r="A1" s="19"/>
      <c r="B1" s="19"/>
      <c r="C1" s="19"/>
      <c r="D1" s="19"/>
      <c r="E1" s="20"/>
      <c r="F1" s="20"/>
      <c r="G1" s="17"/>
      <c r="H1" s="17"/>
      <c r="J1" s="18" t="s">
        <v>38</v>
      </c>
    </row>
    <row r="2" spans="1:10" ht="18.75">
      <c r="A2" s="19"/>
      <c r="B2" s="19"/>
      <c r="C2" s="19"/>
      <c r="D2" s="19"/>
      <c r="E2" s="20"/>
      <c r="F2" s="20"/>
      <c r="G2" s="18"/>
      <c r="H2" s="18"/>
      <c r="J2" s="18"/>
    </row>
    <row r="3" spans="1:10" ht="40.5" customHeight="1">
      <c r="A3" s="572" t="s">
        <v>956</v>
      </c>
      <c r="B3" s="572"/>
      <c r="C3" s="572"/>
      <c r="D3" s="572"/>
      <c r="E3" s="572"/>
      <c r="F3" s="572"/>
      <c r="G3" s="572"/>
      <c r="H3" s="572"/>
      <c r="I3" s="572"/>
      <c r="J3" s="572"/>
    </row>
    <row r="5" spans="1:10" s="2" customFormat="1" ht="15">
      <c r="A5" s="573" t="s">
        <v>0</v>
      </c>
      <c r="B5" s="573" t="s">
        <v>32</v>
      </c>
      <c r="C5" s="573" t="s">
        <v>9</v>
      </c>
      <c r="D5" s="573" t="s">
        <v>39</v>
      </c>
      <c r="E5" s="573" t="s">
        <v>29</v>
      </c>
      <c r="F5" s="573" t="s">
        <v>12</v>
      </c>
      <c r="G5" s="573"/>
      <c r="H5" s="573" t="s">
        <v>33</v>
      </c>
      <c r="I5" s="573" t="s">
        <v>34</v>
      </c>
      <c r="J5" s="573" t="s">
        <v>35</v>
      </c>
    </row>
    <row r="6" spans="1:10" s="2" customFormat="1" ht="40.5" customHeight="1">
      <c r="A6" s="573"/>
      <c r="B6" s="573"/>
      <c r="C6" s="573"/>
      <c r="D6" s="573"/>
      <c r="E6" s="573"/>
      <c r="F6" s="14" t="s">
        <v>30</v>
      </c>
      <c r="G6" s="14" t="s">
        <v>31</v>
      </c>
      <c r="H6" s="573"/>
      <c r="I6" s="573"/>
      <c r="J6" s="573"/>
    </row>
    <row r="7" spans="1:10" s="2" customFormat="1" ht="15">
      <c r="A7" s="14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21">
        <v>9</v>
      </c>
    </row>
    <row r="8" spans="1:10" s="2" customFormat="1" ht="15.75" customHeight="1">
      <c r="A8" s="567" t="s">
        <v>10</v>
      </c>
      <c r="B8" s="567"/>
      <c r="C8" s="567"/>
      <c r="D8" s="567"/>
      <c r="E8" s="567"/>
      <c r="F8" s="567"/>
      <c r="G8" s="567"/>
      <c r="H8" s="567"/>
      <c r="I8" s="567"/>
      <c r="J8" s="567"/>
    </row>
    <row r="9" spans="1:11" s="2" customFormat="1" ht="47.25" customHeight="1">
      <c r="A9" s="42" t="s">
        <v>40</v>
      </c>
      <c r="B9" s="42" t="s">
        <v>41</v>
      </c>
      <c r="C9" s="42" t="s">
        <v>42</v>
      </c>
      <c r="D9" s="23">
        <v>66.3</v>
      </c>
      <c r="E9" s="23">
        <v>66.1</v>
      </c>
      <c r="F9" s="23">
        <v>65.9</v>
      </c>
      <c r="G9" s="23">
        <v>65.8</v>
      </c>
      <c r="H9" s="53">
        <f>G9/F9*100</f>
        <v>99.8482549317147</v>
      </c>
      <c r="I9" s="53">
        <f>G9/E9*100</f>
        <v>99.5461422087746</v>
      </c>
      <c r="J9" s="33">
        <f>G9/D9*100</f>
        <v>99.24585218702866</v>
      </c>
      <c r="K9" s="1"/>
    </row>
    <row r="10" spans="1:11" s="2" customFormat="1" ht="63" customHeight="1">
      <c r="A10" s="42" t="s">
        <v>43</v>
      </c>
      <c r="B10" s="55" t="s">
        <v>44</v>
      </c>
      <c r="C10" s="55" t="s">
        <v>45</v>
      </c>
      <c r="D10" s="23">
        <v>12</v>
      </c>
      <c r="E10" s="23">
        <v>12.1</v>
      </c>
      <c r="F10" s="23">
        <v>13</v>
      </c>
      <c r="G10" s="23">
        <v>12.3</v>
      </c>
      <c r="H10" s="53">
        <f aca="true" t="shared" si="0" ref="H10:H23">G10/F10*100</f>
        <v>94.61538461538463</v>
      </c>
      <c r="I10" s="53">
        <f aca="true" t="shared" si="1" ref="I10:I23">G10/E10*100</f>
        <v>101.65289256198349</v>
      </c>
      <c r="J10" s="22">
        <f aca="true" t="shared" si="2" ref="J10:J23">G10/D10*100</f>
        <v>102.50000000000001</v>
      </c>
      <c r="K10" s="1"/>
    </row>
    <row r="11" spans="1:10" ht="47.25" customHeight="1">
      <c r="A11" s="42" t="s">
        <v>46</v>
      </c>
      <c r="B11" s="55" t="s">
        <v>47</v>
      </c>
      <c r="C11" s="55" t="s">
        <v>48</v>
      </c>
      <c r="D11" s="23">
        <v>14.9</v>
      </c>
      <c r="E11" s="23">
        <v>15.7</v>
      </c>
      <c r="F11" s="23">
        <v>13.4</v>
      </c>
      <c r="G11" s="23">
        <v>15.1</v>
      </c>
      <c r="H11" s="47">
        <f t="shared" si="0"/>
        <v>112.68656716417911</v>
      </c>
      <c r="I11" s="47">
        <f t="shared" si="1"/>
        <v>96.17834394904459</v>
      </c>
      <c r="J11" s="31">
        <f t="shared" si="2"/>
        <v>101.34228187919463</v>
      </c>
    </row>
    <row r="12" spans="1:10" ht="31.5">
      <c r="A12" s="42" t="s">
        <v>49</v>
      </c>
      <c r="B12" s="42" t="s">
        <v>50</v>
      </c>
      <c r="C12" s="42" t="s">
        <v>51</v>
      </c>
      <c r="D12" s="42">
        <v>26.6</v>
      </c>
      <c r="E12" s="42">
        <v>26.62</v>
      </c>
      <c r="F12" s="42">
        <v>26.53</v>
      </c>
      <c r="G12" s="42">
        <v>26.58</v>
      </c>
      <c r="H12" s="43">
        <f t="shared" si="0"/>
        <v>100.18846588767431</v>
      </c>
      <c r="I12" s="53">
        <f t="shared" si="1"/>
        <v>99.84973703981967</v>
      </c>
      <c r="J12" s="33">
        <f t="shared" si="2"/>
        <v>99.92481203007517</v>
      </c>
    </row>
    <row r="13" spans="1:10" ht="31.5">
      <c r="A13" s="42" t="s">
        <v>52</v>
      </c>
      <c r="B13" s="42" t="s">
        <v>53</v>
      </c>
      <c r="C13" s="42" t="s">
        <v>54</v>
      </c>
      <c r="D13" s="42">
        <v>10847</v>
      </c>
      <c r="E13" s="42">
        <v>12800</v>
      </c>
      <c r="F13" s="42">
        <v>14200</v>
      </c>
      <c r="G13" s="42">
        <v>14850</v>
      </c>
      <c r="H13" s="43">
        <f t="shared" si="0"/>
        <v>104.5774647887324</v>
      </c>
      <c r="I13" s="53">
        <f t="shared" si="1"/>
        <v>116.015625</v>
      </c>
      <c r="J13" s="33">
        <f t="shared" si="2"/>
        <v>136.90421314649214</v>
      </c>
    </row>
    <row r="14" spans="1:10" ht="47.25">
      <c r="A14" s="42" t="s">
        <v>55</v>
      </c>
      <c r="B14" s="42" t="s">
        <v>56</v>
      </c>
      <c r="C14" s="42" t="s">
        <v>67</v>
      </c>
      <c r="D14" s="23">
        <v>111.9</v>
      </c>
      <c r="E14" s="23">
        <v>105.6</v>
      </c>
      <c r="F14" s="23">
        <v>101</v>
      </c>
      <c r="G14" s="23">
        <v>105.2</v>
      </c>
      <c r="H14" s="53">
        <v>0</v>
      </c>
      <c r="I14" s="53">
        <v>0</v>
      </c>
      <c r="J14" s="33">
        <v>0</v>
      </c>
    </row>
    <row r="15" spans="1:10" ht="47.25">
      <c r="A15" s="564" t="s">
        <v>57</v>
      </c>
      <c r="B15" s="42" t="s">
        <v>58</v>
      </c>
      <c r="C15" s="42"/>
      <c r="D15" s="42"/>
      <c r="E15" s="42"/>
      <c r="F15" s="42"/>
      <c r="G15" s="42"/>
      <c r="H15" s="23" t="e">
        <f t="shared" si="0"/>
        <v>#DIV/0!</v>
      </c>
      <c r="I15" s="47" t="e">
        <f t="shared" si="1"/>
        <v>#DIV/0!</v>
      </c>
      <c r="J15" s="22" t="e">
        <f t="shared" si="2"/>
        <v>#DIV/0!</v>
      </c>
    </row>
    <row r="16" spans="1:10" ht="15">
      <c r="A16" s="564"/>
      <c r="B16" s="42" t="s">
        <v>59</v>
      </c>
      <c r="C16" s="42" t="s">
        <v>54</v>
      </c>
      <c r="D16" s="23">
        <v>28968</v>
      </c>
      <c r="E16" s="23">
        <v>31935.8</v>
      </c>
      <c r="F16" s="23">
        <v>30315</v>
      </c>
      <c r="G16" s="23">
        <v>35152.5</v>
      </c>
      <c r="H16" s="47">
        <f t="shared" si="0"/>
        <v>115.95744680851064</v>
      </c>
      <c r="I16" s="47">
        <f t="shared" si="1"/>
        <v>110.07239524295618</v>
      </c>
      <c r="J16" s="33">
        <f t="shared" si="2"/>
        <v>121.34942004971003</v>
      </c>
    </row>
    <row r="17" spans="1:10" ht="31.5">
      <c r="A17" s="564"/>
      <c r="B17" s="42" t="s">
        <v>60</v>
      </c>
      <c r="C17" s="42" t="s">
        <v>54</v>
      </c>
      <c r="D17" s="23">
        <v>13627</v>
      </c>
      <c r="E17" s="23">
        <v>15550.1</v>
      </c>
      <c r="F17" s="23">
        <v>16685</v>
      </c>
      <c r="G17" s="23">
        <v>17256.1</v>
      </c>
      <c r="H17" s="47">
        <f t="shared" si="0"/>
        <v>103.4228348816302</v>
      </c>
      <c r="I17" s="47">
        <f t="shared" si="1"/>
        <v>110.97099054025375</v>
      </c>
      <c r="J17" s="33">
        <f t="shared" si="2"/>
        <v>126.63168709180303</v>
      </c>
    </row>
    <row r="18" spans="1:10" ht="31.5">
      <c r="A18" s="564"/>
      <c r="B18" s="42" t="s">
        <v>61</v>
      </c>
      <c r="C18" s="42" t="s">
        <v>54</v>
      </c>
      <c r="D18" s="23">
        <v>10357</v>
      </c>
      <c r="E18" s="23">
        <v>10481.5</v>
      </c>
      <c r="F18" s="23">
        <v>11750</v>
      </c>
      <c r="G18" s="23">
        <v>11096.5</v>
      </c>
      <c r="H18" s="47">
        <f t="shared" si="0"/>
        <v>94.43829787234043</v>
      </c>
      <c r="I18" s="47">
        <f t="shared" si="1"/>
        <v>105.86748079950388</v>
      </c>
      <c r="J18" s="33">
        <f t="shared" si="2"/>
        <v>107.14009848411703</v>
      </c>
    </row>
    <row r="19" spans="1:10" ht="47.25">
      <c r="A19" s="564"/>
      <c r="B19" s="42" t="s">
        <v>62</v>
      </c>
      <c r="C19" s="42" t="s">
        <v>54</v>
      </c>
      <c r="D19" s="23">
        <v>15197</v>
      </c>
      <c r="E19" s="23">
        <v>19526</v>
      </c>
      <c r="F19" s="23">
        <v>22335</v>
      </c>
      <c r="G19" s="23">
        <v>21026</v>
      </c>
      <c r="H19" s="47">
        <f t="shared" si="0"/>
        <v>94.13924334004925</v>
      </c>
      <c r="I19" s="47">
        <f t="shared" si="1"/>
        <v>107.6820649390556</v>
      </c>
      <c r="J19" s="33">
        <f t="shared" si="2"/>
        <v>138.3562545239192</v>
      </c>
    </row>
    <row r="20" spans="1:10" ht="31.5">
      <c r="A20" s="564"/>
      <c r="B20" s="42" t="s">
        <v>63</v>
      </c>
      <c r="C20" s="42" t="s">
        <v>54</v>
      </c>
      <c r="D20" s="23">
        <v>20043</v>
      </c>
      <c r="E20" s="23">
        <v>22930</v>
      </c>
      <c r="F20" s="23">
        <v>26589</v>
      </c>
      <c r="G20" s="23">
        <v>26684</v>
      </c>
      <c r="H20" s="47">
        <f t="shared" si="0"/>
        <v>100.35729060889842</v>
      </c>
      <c r="I20" s="47">
        <f t="shared" si="1"/>
        <v>116.37156563453989</v>
      </c>
      <c r="J20" s="33">
        <f t="shared" si="2"/>
        <v>133.13376241081673</v>
      </c>
    </row>
    <row r="21" spans="1:10" ht="15">
      <c r="A21" s="564"/>
      <c r="B21" s="42" t="s">
        <v>64</v>
      </c>
      <c r="C21" s="42" t="s">
        <v>54</v>
      </c>
      <c r="D21" s="23">
        <v>13719</v>
      </c>
      <c r="E21" s="23">
        <v>15846</v>
      </c>
      <c r="F21" s="23">
        <v>18773</v>
      </c>
      <c r="G21" s="23">
        <v>18773</v>
      </c>
      <c r="H21" s="23">
        <f t="shared" si="0"/>
        <v>100</v>
      </c>
      <c r="I21" s="53">
        <f t="shared" si="1"/>
        <v>118.47153855862678</v>
      </c>
      <c r="J21" s="33">
        <f t="shared" si="2"/>
        <v>136.839419782783</v>
      </c>
    </row>
    <row r="22" spans="1:10" ht="94.5">
      <c r="A22" s="42" t="s">
        <v>65</v>
      </c>
      <c r="B22" s="42" t="s">
        <v>66</v>
      </c>
      <c r="C22" s="42" t="s">
        <v>67</v>
      </c>
      <c r="D22" s="23">
        <v>74.4</v>
      </c>
      <c r="E22" s="23">
        <v>72.5</v>
      </c>
      <c r="F22" s="1">
        <v>75</v>
      </c>
      <c r="G22" s="23">
        <v>76.5</v>
      </c>
      <c r="H22" s="23">
        <f t="shared" si="0"/>
        <v>102</v>
      </c>
      <c r="I22" s="53">
        <f t="shared" si="1"/>
        <v>105.51724137931035</v>
      </c>
      <c r="J22" s="33">
        <f t="shared" si="2"/>
        <v>102.82258064516128</v>
      </c>
    </row>
    <row r="23" spans="1:11" ht="63">
      <c r="A23" s="42" t="s">
        <v>68</v>
      </c>
      <c r="B23" s="42" t="s">
        <v>69</v>
      </c>
      <c r="C23" s="42" t="s">
        <v>67</v>
      </c>
      <c r="D23" s="23">
        <v>1.2</v>
      </c>
      <c r="E23" s="23">
        <v>0.9</v>
      </c>
      <c r="F23" s="23">
        <v>1</v>
      </c>
      <c r="G23" s="23">
        <v>1</v>
      </c>
      <c r="H23" s="23">
        <f t="shared" si="0"/>
        <v>100</v>
      </c>
      <c r="I23" s="53">
        <f t="shared" si="1"/>
        <v>111.11111111111111</v>
      </c>
      <c r="J23" s="33">
        <f t="shared" si="2"/>
        <v>83.33333333333334</v>
      </c>
      <c r="K23" s="35"/>
    </row>
    <row r="24" spans="1:10" ht="15.75" customHeight="1">
      <c r="A24" s="563" t="s">
        <v>70</v>
      </c>
      <c r="B24" s="563"/>
      <c r="C24" s="563"/>
      <c r="D24" s="563"/>
      <c r="E24" s="563"/>
      <c r="F24" s="563"/>
      <c r="G24" s="563"/>
      <c r="H24" s="563"/>
      <c r="I24" s="563"/>
      <c r="J24" s="563"/>
    </row>
    <row r="25" spans="1:10" ht="15.75" customHeight="1">
      <c r="A25" s="563" t="s">
        <v>71</v>
      </c>
      <c r="B25" s="563"/>
      <c r="C25" s="563"/>
      <c r="D25" s="563"/>
      <c r="E25" s="563"/>
      <c r="F25" s="563"/>
      <c r="G25" s="563"/>
      <c r="H25" s="563"/>
      <c r="I25" s="563"/>
      <c r="J25" s="563"/>
    </row>
    <row r="26" spans="1:10" ht="47.25">
      <c r="A26" s="46" t="s">
        <v>72</v>
      </c>
      <c r="B26" s="46" t="s">
        <v>73</v>
      </c>
      <c r="C26" s="46" t="s">
        <v>67</v>
      </c>
      <c r="D26" s="47">
        <v>75.1</v>
      </c>
      <c r="E26" s="47">
        <v>75</v>
      </c>
      <c r="F26" s="47">
        <v>78.1</v>
      </c>
      <c r="G26" s="47">
        <v>78.1</v>
      </c>
      <c r="H26" s="47">
        <v>0</v>
      </c>
      <c r="I26" s="31">
        <v>0</v>
      </c>
      <c r="J26" s="31">
        <v>0</v>
      </c>
    </row>
    <row r="27" spans="1:10" ht="47.25">
      <c r="A27" s="46" t="s">
        <v>74</v>
      </c>
      <c r="B27" s="46" t="s">
        <v>75</v>
      </c>
      <c r="C27" s="46" t="s">
        <v>76</v>
      </c>
      <c r="D27" s="47">
        <v>57</v>
      </c>
      <c r="E27" s="47">
        <v>40</v>
      </c>
      <c r="F27" s="47">
        <v>59</v>
      </c>
      <c r="G27" s="47">
        <v>59</v>
      </c>
      <c r="H27" s="47">
        <f aca="true" t="shared" si="3" ref="H27:H35">G27/F27*100</f>
        <v>100</v>
      </c>
      <c r="I27" s="33">
        <f aca="true" t="shared" si="4" ref="I27:I35">G27/E27*100</f>
        <v>147.5</v>
      </c>
      <c r="J27" s="33">
        <f aca="true" t="shared" si="5" ref="J27:J35">G27/D27*100</f>
        <v>103.50877192982458</v>
      </c>
    </row>
    <row r="28" spans="1:10" ht="63">
      <c r="A28" s="46" t="s">
        <v>77</v>
      </c>
      <c r="B28" s="46" t="s">
        <v>78</v>
      </c>
      <c r="C28" s="46" t="s">
        <v>79</v>
      </c>
      <c r="D28" s="47">
        <v>365</v>
      </c>
      <c r="E28" s="47">
        <v>358</v>
      </c>
      <c r="F28" s="47">
        <v>380</v>
      </c>
      <c r="G28" s="47">
        <v>248</v>
      </c>
      <c r="H28" s="47">
        <f t="shared" si="3"/>
        <v>65.26315789473685</v>
      </c>
      <c r="I28" s="33">
        <f t="shared" si="4"/>
        <v>69.27374301675978</v>
      </c>
      <c r="J28" s="33">
        <f t="shared" si="5"/>
        <v>67.94520547945206</v>
      </c>
    </row>
    <row r="29" spans="1:10" ht="31.5">
      <c r="A29" s="46" t="s">
        <v>80</v>
      </c>
      <c r="B29" s="46" t="s">
        <v>81</v>
      </c>
      <c r="C29" s="46" t="s">
        <v>82</v>
      </c>
      <c r="D29" s="47">
        <v>0</v>
      </c>
      <c r="E29" s="47">
        <v>0</v>
      </c>
      <c r="F29" s="47">
        <v>0</v>
      </c>
      <c r="G29" s="47">
        <v>0</v>
      </c>
      <c r="H29" s="47" t="e">
        <f t="shared" si="3"/>
        <v>#DIV/0!</v>
      </c>
      <c r="I29" s="31" t="e">
        <f t="shared" si="4"/>
        <v>#DIV/0!</v>
      </c>
      <c r="J29" s="31" t="e">
        <f t="shared" si="5"/>
        <v>#DIV/0!</v>
      </c>
    </row>
    <row r="30" spans="1:10" ht="43.5" customHeight="1">
      <c r="A30" s="46" t="s">
        <v>83</v>
      </c>
      <c r="B30" s="46" t="s">
        <v>84</v>
      </c>
      <c r="C30" s="46" t="s">
        <v>82</v>
      </c>
      <c r="D30" s="56" t="s">
        <v>958</v>
      </c>
      <c r="E30" s="56" t="s">
        <v>959</v>
      </c>
      <c r="F30" s="57">
        <v>0</v>
      </c>
      <c r="G30" s="56" t="s">
        <v>959</v>
      </c>
      <c r="H30" s="3">
        <v>0</v>
      </c>
      <c r="I30" s="58" t="s">
        <v>965</v>
      </c>
      <c r="J30" s="58" t="s">
        <v>966</v>
      </c>
    </row>
    <row r="31" spans="1:10" ht="47.25">
      <c r="A31" s="46" t="s">
        <v>85</v>
      </c>
      <c r="B31" s="46" t="s">
        <v>86</v>
      </c>
      <c r="C31" s="46" t="s">
        <v>82</v>
      </c>
      <c r="D31" s="47">
        <v>0</v>
      </c>
      <c r="E31" s="56" t="s">
        <v>960</v>
      </c>
      <c r="F31" s="56" t="s">
        <v>961</v>
      </c>
      <c r="G31" s="56" t="s">
        <v>962</v>
      </c>
      <c r="H31" s="56" t="s">
        <v>967</v>
      </c>
      <c r="I31" s="58" t="s">
        <v>968</v>
      </c>
      <c r="J31" s="31">
        <v>0</v>
      </c>
    </row>
    <row r="32" spans="1:10" ht="32.25" customHeight="1">
      <c r="A32" s="46" t="s">
        <v>87</v>
      </c>
      <c r="B32" s="46" t="s">
        <v>88</v>
      </c>
      <c r="C32" s="46" t="s">
        <v>82</v>
      </c>
      <c r="D32" s="67">
        <v>0</v>
      </c>
      <c r="E32" s="67">
        <v>0</v>
      </c>
      <c r="F32" s="67">
        <v>0</v>
      </c>
      <c r="G32" s="67">
        <v>0</v>
      </c>
      <c r="H32" s="47" t="e">
        <f t="shared" si="3"/>
        <v>#DIV/0!</v>
      </c>
      <c r="I32" s="31" t="e">
        <f t="shared" si="4"/>
        <v>#DIV/0!</v>
      </c>
      <c r="J32" s="31" t="e">
        <f t="shared" si="5"/>
        <v>#DIV/0!</v>
      </c>
    </row>
    <row r="33" spans="1:10" ht="47.25">
      <c r="A33" s="46" t="s">
        <v>89</v>
      </c>
      <c r="B33" s="46" t="s">
        <v>90</v>
      </c>
      <c r="C33" s="46" t="s">
        <v>82</v>
      </c>
      <c r="D33" s="47">
        <v>0</v>
      </c>
      <c r="E33" s="56" t="s">
        <v>963</v>
      </c>
      <c r="F33" s="56" t="s">
        <v>964</v>
      </c>
      <c r="G33" s="56" t="s">
        <v>964</v>
      </c>
      <c r="H33" s="47">
        <v>100</v>
      </c>
      <c r="I33" s="31">
        <v>29.4</v>
      </c>
      <c r="J33" s="31">
        <v>0</v>
      </c>
    </row>
    <row r="34" spans="1:10" ht="47.25">
      <c r="A34" s="46" t="s">
        <v>91</v>
      </c>
      <c r="B34" s="46" t="s">
        <v>92</v>
      </c>
      <c r="C34" s="46" t="s">
        <v>67</v>
      </c>
      <c r="D34" s="47">
        <v>88.1</v>
      </c>
      <c r="E34" s="47">
        <v>89.84</v>
      </c>
      <c r="F34" s="47">
        <v>89.7</v>
      </c>
      <c r="G34" s="47">
        <v>90.9</v>
      </c>
      <c r="H34" s="47">
        <v>0</v>
      </c>
      <c r="I34" s="33">
        <v>0</v>
      </c>
      <c r="J34" s="33">
        <v>0</v>
      </c>
    </row>
    <row r="35" spans="1:10" ht="31.5">
      <c r="A35" s="46" t="s">
        <v>93</v>
      </c>
      <c r="B35" s="46" t="s">
        <v>94</v>
      </c>
      <c r="C35" s="46" t="s">
        <v>95</v>
      </c>
      <c r="D35" s="47">
        <v>13.4</v>
      </c>
      <c r="E35" s="47">
        <v>15</v>
      </c>
      <c r="F35" s="47">
        <v>13.6</v>
      </c>
      <c r="G35" s="47">
        <v>14.1</v>
      </c>
      <c r="H35" s="53">
        <f t="shared" si="3"/>
        <v>103.6764705882353</v>
      </c>
      <c r="I35" s="33">
        <f t="shared" si="4"/>
        <v>94</v>
      </c>
      <c r="J35" s="33">
        <f t="shared" si="5"/>
        <v>105.22388059701493</v>
      </c>
    </row>
    <row r="36" spans="1:10" ht="15.75" customHeight="1">
      <c r="A36" s="568" t="s">
        <v>96</v>
      </c>
      <c r="B36" s="569"/>
      <c r="C36" s="569"/>
      <c r="D36" s="569"/>
      <c r="E36" s="569"/>
      <c r="F36" s="569"/>
      <c r="G36" s="569"/>
      <c r="H36" s="569"/>
      <c r="I36" s="569"/>
      <c r="J36" s="570"/>
    </row>
    <row r="37" spans="1:10" ht="15">
      <c r="A37" s="565" t="s">
        <v>97</v>
      </c>
      <c r="B37" s="46" t="s">
        <v>98</v>
      </c>
      <c r="C37" s="46"/>
      <c r="D37" s="46"/>
      <c r="E37" s="46"/>
      <c r="F37" s="46"/>
      <c r="G37" s="46"/>
      <c r="H37" s="46" t="e">
        <f>G37/F37*100</f>
        <v>#DIV/0!</v>
      </c>
      <c r="I37" s="31" t="e">
        <f>G37/E37*100</f>
        <v>#DIV/0!</v>
      </c>
      <c r="J37" s="31" t="e">
        <f>G37/D37*100</f>
        <v>#DIV/0!</v>
      </c>
    </row>
    <row r="38" spans="1:10" ht="47.25">
      <c r="A38" s="565"/>
      <c r="B38" s="46" t="s">
        <v>99</v>
      </c>
      <c r="C38" s="46" t="s">
        <v>100</v>
      </c>
      <c r="D38" s="22">
        <v>0</v>
      </c>
      <c r="E38" s="67">
        <v>0</v>
      </c>
      <c r="F38" s="67">
        <v>0</v>
      </c>
      <c r="G38" s="67">
        <v>0</v>
      </c>
      <c r="H38" s="46" t="e">
        <f>G38/F38*100</f>
        <v>#DIV/0!</v>
      </c>
      <c r="I38" s="31" t="e">
        <f>G38/E38*100</f>
        <v>#DIV/0!</v>
      </c>
      <c r="J38" s="31" t="e">
        <f>G38/D40*100</f>
        <v>#DIV/0!</v>
      </c>
    </row>
    <row r="39" spans="1:10" ht="15">
      <c r="A39" s="565"/>
      <c r="B39" s="46" t="s">
        <v>101</v>
      </c>
      <c r="C39" s="46" t="s">
        <v>100</v>
      </c>
      <c r="D39" s="22">
        <v>0</v>
      </c>
      <c r="E39" s="66">
        <v>0</v>
      </c>
      <c r="F39" s="66">
        <v>0</v>
      </c>
      <c r="G39" s="66">
        <v>0</v>
      </c>
      <c r="H39" s="46" t="e">
        <f aca="true" t="shared" si="6" ref="H39:H46">G39/F39*100</f>
        <v>#DIV/0!</v>
      </c>
      <c r="I39" s="31" t="e">
        <f aca="true" t="shared" si="7" ref="I39:I46">G39/E39*100</f>
        <v>#DIV/0!</v>
      </c>
      <c r="J39" s="31" t="e">
        <f aca="true" t="shared" si="8" ref="J39:J46">G39/D39*100</f>
        <v>#DIV/0!</v>
      </c>
    </row>
    <row r="40" spans="1:10" ht="47.25">
      <c r="A40" s="46" t="s">
        <v>102</v>
      </c>
      <c r="B40" s="46" t="s">
        <v>103</v>
      </c>
      <c r="C40" s="46" t="s">
        <v>100</v>
      </c>
      <c r="D40" s="22">
        <v>0</v>
      </c>
      <c r="E40" s="67">
        <v>0</v>
      </c>
      <c r="F40" s="67">
        <v>1</v>
      </c>
      <c r="G40" s="67">
        <v>1</v>
      </c>
      <c r="H40" s="3">
        <f t="shared" si="6"/>
        <v>100</v>
      </c>
      <c r="I40" s="31" t="e">
        <f t="shared" si="7"/>
        <v>#DIV/0!</v>
      </c>
      <c r="J40" s="31" t="e">
        <f t="shared" si="8"/>
        <v>#DIV/0!</v>
      </c>
    </row>
    <row r="41" spans="1:10" ht="15">
      <c r="A41" s="565" t="s">
        <v>104</v>
      </c>
      <c r="B41" s="46" t="s">
        <v>105</v>
      </c>
      <c r="C41" s="46"/>
      <c r="D41" s="22"/>
      <c r="E41" s="47"/>
      <c r="F41" s="46"/>
      <c r="G41" s="46"/>
      <c r="H41" s="48" t="e">
        <f t="shared" si="6"/>
        <v>#DIV/0!</v>
      </c>
      <c r="I41" s="31" t="e">
        <f t="shared" si="7"/>
        <v>#DIV/0!</v>
      </c>
      <c r="J41" s="31" t="e">
        <f t="shared" si="8"/>
        <v>#DIV/0!</v>
      </c>
    </row>
    <row r="42" spans="1:10" ht="47.25">
      <c r="A42" s="565"/>
      <c r="B42" s="46" t="s">
        <v>106</v>
      </c>
      <c r="C42" s="46" t="s">
        <v>107</v>
      </c>
      <c r="D42" s="47">
        <v>130.9</v>
      </c>
      <c r="E42" s="47">
        <v>130.9</v>
      </c>
      <c r="F42" s="47">
        <v>130.9</v>
      </c>
      <c r="G42" s="47">
        <v>130.9</v>
      </c>
      <c r="H42" s="59">
        <f t="shared" si="6"/>
        <v>100</v>
      </c>
      <c r="I42" s="33">
        <f t="shared" si="7"/>
        <v>100</v>
      </c>
      <c r="J42" s="33">
        <f t="shared" si="8"/>
        <v>100</v>
      </c>
    </row>
    <row r="43" spans="1:10" ht="78.75">
      <c r="A43" s="565"/>
      <c r="B43" s="46" t="s">
        <v>108</v>
      </c>
      <c r="C43" s="46" t="s">
        <v>109</v>
      </c>
      <c r="D43" s="47">
        <v>226.1</v>
      </c>
      <c r="E43" s="47">
        <v>226.1</v>
      </c>
      <c r="F43" s="47">
        <v>226</v>
      </c>
      <c r="G43" s="47">
        <v>226</v>
      </c>
      <c r="H43" s="59">
        <f t="shared" si="6"/>
        <v>100</v>
      </c>
      <c r="I43" s="33">
        <f t="shared" si="7"/>
        <v>99.95577178239718</v>
      </c>
      <c r="J43" s="33">
        <f t="shared" si="8"/>
        <v>99.95577178239718</v>
      </c>
    </row>
    <row r="44" spans="1:11" ht="63">
      <c r="A44" s="565"/>
      <c r="B44" s="46" t="s">
        <v>110</v>
      </c>
      <c r="C44" s="46" t="s">
        <v>111</v>
      </c>
      <c r="D44" s="47">
        <v>25.8</v>
      </c>
      <c r="E44" s="47">
        <v>24.9</v>
      </c>
      <c r="F44" s="47">
        <v>26.9</v>
      </c>
      <c r="G44" s="47">
        <v>26.5</v>
      </c>
      <c r="H44" s="60">
        <f t="shared" si="6"/>
        <v>98.51301115241637</v>
      </c>
      <c r="I44" s="33">
        <f t="shared" si="7"/>
        <v>106.42570281124499</v>
      </c>
      <c r="J44" s="33">
        <f t="shared" si="8"/>
        <v>102.71317829457365</v>
      </c>
      <c r="K44" s="35"/>
    </row>
    <row r="45" spans="1:10" ht="63">
      <c r="A45" s="565"/>
      <c r="B45" s="46" t="s">
        <v>112</v>
      </c>
      <c r="C45" s="46" t="s">
        <v>111</v>
      </c>
      <c r="D45" s="47">
        <v>107.3</v>
      </c>
      <c r="E45" s="47">
        <v>84.2</v>
      </c>
      <c r="F45" s="47">
        <v>105.8</v>
      </c>
      <c r="G45" s="47">
        <v>103.3</v>
      </c>
      <c r="H45" s="60">
        <f t="shared" si="6"/>
        <v>97.63705103969754</v>
      </c>
      <c r="I45" s="31">
        <f t="shared" si="7"/>
        <v>122.68408551068883</v>
      </c>
      <c r="J45" s="31">
        <f t="shared" si="8"/>
        <v>96.27213420316869</v>
      </c>
    </row>
    <row r="46" spans="1:10" ht="31.5">
      <c r="A46" s="44" t="s">
        <v>113</v>
      </c>
      <c r="B46" s="45" t="s">
        <v>114</v>
      </c>
      <c r="C46" s="45" t="s">
        <v>115</v>
      </c>
      <c r="D46" s="3">
        <v>20</v>
      </c>
      <c r="E46" s="3">
        <v>20</v>
      </c>
      <c r="F46" s="3">
        <v>20</v>
      </c>
      <c r="G46" s="3">
        <v>20</v>
      </c>
      <c r="H46" s="49">
        <f t="shared" si="6"/>
        <v>100</v>
      </c>
      <c r="I46" s="32">
        <f t="shared" si="7"/>
        <v>100</v>
      </c>
      <c r="J46" s="32">
        <f t="shared" si="8"/>
        <v>100</v>
      </c>
    </row>
    <row r="47" spans="1:10" ht="15.75" customHeight="1">
      <c r="A47" s="563" t="s">
        <v>116</v>
      </c>
      <c r="B47" s="563"/>
      <c r="C47" s="563"/>
      <c r="D47" s="563"/>
      <c r="E47" s="563"/>
      <c r="F47" s="563"/>
      <c r="G47" s="563"/>
      <c r="H47" s="563"/>
      <c r="I47" s="563"/>
      <c r="J47" s="563"/>
    </row>
    <row r="48" spans="1:10" ht="31.5">
      <c r="A48" s="38" t="s">
        <v>117</v>
      </c>
      <c r="B48" s="41" t="s">
        <v>118</v>
      </c>
      <c r="C48" s="41" t="s">
        <v>100</v>
      </c>
      <c r="D48" s="37">
        <v>6</v>
      </c>
      <c r="E48" s="37">
        <v>6</v>
      </c>
      <c r="F48" s="37">
        <v>6</v>
      </c>
      <c r="G48" s="37">
        <v>6</v>
      </c>
      <c r="H48" s="37">
        <f>G48/F48*100</f>
        <v>100</v>
      </c>
      <c r="I48" s="21">
        <f>G48/E48*100</f>
        <v>100</v>
      </c>
      <c r="J48" s="22">
        <f>G48/D48*100</f>
        <v>100</v>
      </c>
    </row>
    <row r="49" spans="1:10" ht="47.25">
      <c r="A49" s="38" t="s">
        <v>119</v>
      </c>
      <c r="B49" s="41" t="s">
        <v>120</v>
      </c>
      <c r="C49" s="41" t="s">
        <v>67</v>
      </c>
      <c r="D49" s="37">
        <v>9.3</v>
      </c>
      <c r="E49" s="37">
        <v>9.7</v>
      </c>
      <c r="F49" s="37">
        <v>9.5</v>
      </c>
      <c r="G49" s="37">
        <v>9.7</v>
      </c>
      <c r="H49" s="34">
        <f aca="true" t="shared" si="9" ref="H49:H54">G49/F49*100</f>
        <v>102.10526315789473</v>
      </c>
      <c r="I49" s="32">
        <f aca="true" t="shared" si="10" ref="I49:I54">G49/E49*100</f>
        <v>100</v>
      </c>
      <c r="J49" s="32">
        <f aca="true" t="shared" si="11" ref="J49:J54">G49/D49*100</f>
        <v>104.30107526881717</v>
      </c>
    </row>
    <row r="50" spans="1:10" ht="47.25">
      <c r="A50" s="566" t="s">
        <v>121</v>
      </c>
      <c r="B50" s="41" t="s">
        <v>122</v>
      </c>
      <c r="C50" s="41" t="s">
        <v>67</v>
      </c>
      <c r="D50" s="54">
        <v>55.6</v>
      </c>
      <c r="E50" s="54">
        <v>55.6</v>
      </c>
      <c r="F50" s="54">
        <v>56.4</v>
      </c>
      <c r="G50" s="54">
        <v>56.4</v>
      </c>
      <c r="H50" s="37">
        <f t="shared" si="9"/>
        <v>100</v>
      </c>
      <c r="I50" s="32">
        <f t="shared" si="10"/>
        <v>101.43884892086331</v>
      </c>
      <c r="J50" s="33">
        <f t="shared" si="11"/>
        <v>101.43884892086331</v>
      </c>
    </row>
    <row r="51" spans="1:10" ht="78.75">
      <c r="A51" s="566"/>
      <c r="B51" s="41" t="s">
        <v>123</v>
      </c>
      <c r="C51" s="41" t="s">
        <v>124</v>
      </c>
      <c r="D51" s="23">
        <v>33.2</v>
      </c>
      <c r="E51" s="23">
        <v>33.2</v>
      </c>
      <c r="F51" s="23">
        <v>33.2</v>
      </c>
      <c r="G51" s="23">
        <v>33.2</v>
      </c>
      <c r="H51" s="37">
        <f>G51/F51*100</f>
        <v>100</v>
      </c>
      <c r="I51" s="21">
        <f>G51/E51*100</f>
        <v>100</v>
      </c>
      <c r="J51" s="22">
        <f>G51/D51*100</f>
        <v>100</v>
      </c>
    </row>
    <row r="52" spans="1:10" ht="78.75">
      <c r="A52" s="566"/>
      <c r="B52" s="41" t="s">
        <v>125</v>
      </c>
      <c r="C52" s="41" t="s">
        <v>126</v>
      </c>
      <c r="D52" s="54">
        <v>5.8</v>
      </c>
      <c r="E52" s="54">
        <v>5.8</v>
      </c>
      <c r="F52" s="54">
        <v>5.8</v>
      </c>
      <c r="G52" s="54">
        <v>5.8</v>
      </c>
      <c r="H52" s="54">
        <f t="shared" si="9"/>
        <v>100</v>
      </c>
      <c r="I52" s="21">
        <f t="shared" si="10"/>
        <v>100</v>
      </c>
      <c r="J52" s="21">
        <f t="shared" si="11"/>
        <v>100</v>
      </c>
    </row>
    <row r="53" spans="1:10" ht="78.75">
      <c r="A53" s="566"/>
      <c r="B53" s="41" t="s">
        <v>127</v>
      </c>
      <c r="C53" s="41" t="s">
        <v>124</v>
      </c>
      <c r="D53" s="54">
        <v>127.8</v>
      </c>
      <c r="E53" s="54">
        <v>127.8</v>
      </c>
      <c r="F53" s="54">
        <v>127.9</v>
      </c>
      <c r="G53" s="54">
        <v>129.9</v>
      </c>
      <c r="H53" s="34">
        <f t="shared" si="9"/>
        <v>101.56372165754495</v>
      </c>
      <c r="I53" s="32">
        <f t="shared" si="10"/>
        <v>101.64319248826293</v>
      </c>
      <c r="J53" s="32">
        <f t="shared" si="11"/>
        <v>101.64319248826293</v>
      </c>
    </row>
    <row r="54" spans="1:10" ht="63">
      <c r="A54" s="38" t="s">
        <v>128</v>
      </c>
      <c r="B54" s="41" t="s">
        <v>129</v>
      </c>
      <c r="C54" s="41" t="s">
        <v>67</v>
      </c>
      <c r="D54" s="23">
        <v>32.7</v>
      </c>
      <c r="E54" s="23">
        <v>34</v>
      </c>
      <c r="F54" s="23">
        <v>36</v>
      </c>
      <c r="G54" s="23">
        <v>36</v>
      </c>
      <c r="H54" s="37">
        <f t="shared" si="9"/>
        <v>100</v>
      </c>
      <c r="I54" s="32">
        <f t="shared" si="10"/>
        <v>105.88235294117648</v>
      </c>
      <c r="J54" s="33">
        <f t="shared" si="11"/>
        <v>110.09174311926604</v>
      </c>
    </row>
    <row r="55" spans="1:10" ht="15.75" customHeight="1">
      <c r="A55" s="563" t="s">
        <v>130</v>
      </c>
      <c r="B55" s="563"/>
      <c r="C55" s="563"/>
      <c r="D55" s="563"/>
      <c r="E55" s="563"/>
      <c r="F55" s="563"/>
      <c r="G55" s="563"/>
      <c r="H55" s="563"/>
      <c r="I55" s="563"/>
      <c r="J55" s="563"/>
    </row>
    <row r="56" spans="1:10" ht="47.25">
      <c r="A56" s="38" t="s">
        <v>131</v>
      </c>
      <c r="B56" s="41" t="s">
        <v>132</v>
      </c>
      <c r="C56" s="41" t="s">
        <v>133</v>
      </c>
      <c r="D56" s="37">
        <v>1742100</v>
      </c>
      <c r="E56" s="37">
        <v>1758400</v>
      </c>
      <c r="F56" s="37">
        <v>1793100</v>
      </c>
      <c r="G56" s="37">
        <v>1828690</v>
      </c>
      <c r="H56" s="34">
        <f>G56/F56*100</f>
        <v>101.98483074005911</v>
      </c>
      <c r="I56" s="32">
        <f>G56/E56*100</f>
        <v>103.99738398544132</v>
      </c>
      <c r="J56" s="32">
        <f>G56/D56*100</f>
        <v>104.97043797715402</v>
      </c>
    </row>
    <row r="57" spans="1:10" ht="63">
      <c r="A57" s="38" t="s">
        <v>134</v>
      </c>
      <c r="B57" s="41" t="s">
        <v>135</v>
      </c>
      <c r="C57" s="37" t="s">
        <v>136</v>
      </c>
      <c r="D57" s="42"/>
      <c r="E57" s="42"/>
      <c r="F57" s="42"/>
      <c r="G57" s="42"/>
      <c r="H57" s="37" t="e">
        <f aca="true" t="shared" si="12" ref="H57:H89">G57/F57*100</f>
        <v>#DIV/0!</v>
      </c>
      <c r="I57" s="21" t="e">
        <f aca="true" t="shared" si="13" ref="I57:I89">G57/E57*100</f>
        <v>#DIV/0!</v>
      </c>
      <c r="J57" s="21" t="e">
        <f aca="true" t="shared" si="14" ref="J57:J89">G57/D57*100</f>
        <v>#DIV/0!</v>
      </c>
    </row>
    <row r="58" spans="1:10" ht="93.75" customHeight="1">
      <c r="A58" s="38" t="s">
        <v>137</v>
      </c>
      <c r="B58" s="41" t="s">
        <v>138</v>
      </c>
      <c r="C58" s="71" t="s">
        <v>67</v>
      </c>
      <c r="D58" s="50"/>
      <c r="E58" s="42"/>
      <c r="F58" s="42"/>
      <c r="G58" s="42"/>
      <c r="H58" s="37" t="e">
        <f t="shared" si="12"/>
        <v>#DIV/0!</v>
      </c>
      <c r="I58" s="21" t="e">
        <f t="shared" si="13"/>
        <v>#DIV/0!</v>
      </c>
      <c r="J58" s="21" t="e">
        <f t="shared" si="14"/>
        <v>#DIV/0!</v>
      </c>
    </row>
    <row r="59" spans="1:10" ht="31.5">
      <c r="A59" s="38" t="s">
        <v>139</v>
      </c>
      <c r="B59" s="41" t="s">
        <v>140</v>
      </c>
      <c r="C59" s="41" t="s">
        <v>141</v>
      </c>
      <c r="D59" s="37">
        <v>26.3</v>
      </c>
      <c r="E59" s="37">
        <v>26.64</v>
      </c>
      <c r="F59" s="37">
        <v>27.22</v>
      </c>
      <c r="G59" s="37">
        <v>27.7</v>
      </c>
      <c r="H59" s="34">
        <f t="shared" si="12"/>
        <v>101.7634092578986</v>
      </c>
      <c r="I59" s="32">
        <f t="shared" si="13"/>
        <v>103.97897897897896</v>
      </c>
      <c r="J59" s="32">
        <f t="shared" si="14"/>
        <v>105.32319391634981</v>
      </c>
    </row>
    <row r="60" spans="1:10" ht="63">
      <c r="A60" s="38" t="s">
        <v>142</v>
      </c>
      <c r="B60" s="41" t="s">
        <v>143</v>
      </c>
      <c r="C60" s="41" t="s">
        <v>76</v>
      </c>
      <c r="D60" s="42"/>
      <c r="E60" s="42"/>
      <c r="F60" s="42"/>
      <c r="G60" s="42"/>
      <c r="H60" s="37" t="e">
        <f t="shared" si="12"/>
        <v>#DIV/0!</v>
      </c>
      <c r="I60" s="21" t="e">
        <f t="shared" si="13"/>
        <v>#DIV/0!</v>
      </c>
      <c r="J60" s="21" t="e">
        <f t="shared" si="14"/>
        <v>#DIV/0!</v>
      </c>
    </row>
    <row r="61" spans="1:10" ht="63">
      <c r="A61" s="38" t="s">
        <v>144</v>
      </c>
      <c r="B61" s="41" t="s">
        <v>145</v>
      </c>
      <c r="C61" s="41" t="s">
        <v>136</v>
      </c>
      <c r="D61" s="37">
        <v>33300</v>
      </c>
      <c r="E61" s="37">
        <v>34300</v>
      </c>
      <c r="F61" s="37">
        <v>35540</v>
      </c>
      <c r="G61" s="37">
        <v>35590</v>
      </c>
      <c r="H61" s="34">
        <f t="shared" si="12"/>
        <v>100.14068655036579</v>
      </c>
      <c r="I61" s="32">
        <f t="shared" si="13"/>
        <v>103.76093294460642</v>
      </c>
      <c r="J61" s="32">
        <f t="shared" si="14"/>
        <v>106.87687687687688</v>
      </c>
    </row>
    <row r="62" spans="1:10" ht="110.25">
      <c r="A62" s="38" t="s">
        <v>146</v>
      </c>
      <c r="B62" s="41" t="s">
        <v>147</v>
      </c>
      <c r="C62" s="41" t="s">
        <v>76</v>
      </c>
      <c r="D62" s="42"/>
      <c r="E62" s="42"/>
      <c r="F62" s="42"/>
      <c r="G62" s="23"/>
      <c r="H62" s="37" t="e">
        <f t="shared" si="12"/>
        <v>#DIV/0!</v>
      </c>
      <c r="I62" s="21" t="e">
        <f t="shared" si="13"/>
        <v>#DIV/0!</v>
      </c>
      <c r="J62" s="21" t="e">
        <f t="shared" si="14"/>
        <v>#DIV/0!</v>
      </c>
    </row>
    <row r="63" spans="1:10" ht="94.5">
      <c r="A63" s="38" t="s">
        <v>148</v>
      </c>
      <c r="B63" s="41" t="s">
        <v>149</v>
      </c>
      <c r="C63" s="51" t="s">
        <v>150</v>
      </c>
      <c r="D63" s="37" t="s">
        <v>969</v>
      </c>
      <c r="E63" s="23" t="s">
        <v>970</v>
      </c>
      <c r="F63" s="37" t="s">
        <v>971</v>
      </c>
      <c r="G63" s="23" t="s">
        <v>971</v>
      </c>
      <c r="H63" s="37" t="s">
        <v>966</v>
      </c>
      <c r="I63" s="21" t="s">
        <v>972</v>
      </c>
      <c r="J63" s="21" t="s">
        <v>973</v>
      </c>
    </row>
    <row r="64" spans="1:10" ht="110.25">
      <c r="A64" s="38" t="s">
        <v>151</v>
      </c>
      <c r="B64" s="41" t="s">
        <v>152</v>
      </c>
      <c r="C64" s="51" t="s">
        <v>76</v>
      </c>
      <c r="D64" s="37">
        <v>13</v>
      </c>
      <c r="E64" s="37">
        <v>28</v>
      </c>
      <c r="F64" s="37">
        <v>24</v>
      </c>
      <c r="G64" s="37">
        <v>24</v>
      </c>
      <c r="H64" s="34">
        <f t="shared" si="12"/>
        <v>100</v>
      </c>
      <c r="I64" s="32">
        <f t="shared" si="13"/>
        <v>85.71428571428571</v>
      </c>
      <c r="J64" s="32">
        <f t="shared" si="14"/>
        <v>184.6153846153846</v>
      </c>
    </row>
    <row r="65" spans="1:10" ht="31.5">
      <c r="A65" s="38" t="s">
        <v>153</v>
      </c>
      <c r="B65" s="41" t="s">
        <v>154</v>
      </c>
      <c r="C65" s="41" t="s">
        <v>155</v>
      </c>
      <c r="D65" s="42">
        <v>924.3</v>
      </c>
      <c r="E65" s="42">
        <v>925.9</v>
      </c>
      <c r="F65" s="42">
        <v>935.3</v>
      </c>
      <c r="G65" s="42">
        <v>935.3</v>
      </c>
      <c r="H65" s="37">
        <f t="shared" si="12"/>
        <v>100</v>
      </c>
      <c r="I65" s="32">
        <f t="shared" si="13"/>
        <v>101.01522842639594</v>
      </c>
      <c r="J65" s="32">
        <f t="shared" si="14"/>
        <v>101.19008979768473</v>
      </c>
    </row>
    <row r="66" spans="1:10" ht="47.25">
      <c r="A66" s="38" t="s">
        <v>156</v>
      </c>
      <c r="B66" s="41" t="s">
        <v>157</v>
      </c>
      <c r="C66" s="41" t="s">
        <v>155</v>
      </c>
      <c r="D66" s="42"/>
      <c r="E66" s="23"/>
      <c r="F66" s="23">
        <v>10.3</v>
      </c>
      <c r="G66" s="23">
        <v>10.3</v>
      </c>
      <c r="H66" s="70">
        <f t="shared" si="12"/>
        <v>100</v>
      </c>
      <c r="I66" s="21" t="e">
        <f t="shared" si="13"/>
        <v>#DIV/0!</v>
      </c>
      <c r="J66" s="21" t="e">
        <f t="shared" si="14"/>
        <v>#DIV/0!</v>
      </c>
    </row>
    <row r="67" spans="1:10" ht="31.5">
      <c r="A67" s="38" t="s">
        <v>158</v>
      </c>
      <c r="B67" s="41" t="s">
        <v>159</v>
      </c>
      <c r="C67" s="41" t="s">
        <v>155</v>
      </c>
      <c r="D67" s="42"/>
      <c r="E67" s="42"/>
      <c r="F67" s="42"/>
      <c r="G67" s="42"/>
      <c r="H67" s="37" t="e">
        <f t="shared" si="12"/>
        <v>#DIV/0!</v>
      </c>
      <c r="I67" s="21" t="e">
        <f t="shared" si="13"/>
        <v>#DIV/0!</v>
      </c>
      <c r="J67" s="21" t="e">
        <f t="shared" si="14"/>
        <v>#DIV/0!</v>
      </c>
    </row>
    <row r="68" spans="1:11" ht="31.5">
      <c r="A68" s="38" t="s">
        <v>160</v>
      </c>
      <c r="B68" s="41" t="s">
        <v>161</v>
      </c>
      <c r="C68" s="41" t="s">
        <v>67</v>
      </c>
      <c r="D68" s="42">
        <v>80</v>
      </c>
      <c r="E68" s="42">
        <v>80</v>
      </c>
      <c r="F68" s="42">
        <v>75</v>
      </c>
      <c r="G68" s="42">
        <v>75</v>
      </c>
      <c r="H68" s="37">
        <f t="shared" si="12"/>
        <v>100</v>
      </c>
      <c r="I68" s="32">
        <f t="shared" si="13"/>
        <v>93.75</v>
      </c>
      <c r="J68" s="32">
        <f t="shared" si="14"/>
        <v>93.75</v>
      </c>
      <c r="K68" s="35"/>
    </row>
    <row r="69" spans="1:10" ht="31.5">
      <c r="A69" s="38" t="s">
        <v>162</v>
      </c>
      <c r="B69" s="41" t="s">
        <v>163</v>
      </c>
      <c r="C69" s="41" t="s">
        <v>155</v>
      </c>
      <c r="D69" s="42">
        <v>17</v>
      </c>
      <c r="E69" s="42">
        <v>17</v>
      </c>
      <c r="F69" s="42">
        <v>17</v>
      </c>
      <c r="G69" s="42">
        <v>17</v>
      </c>
      <c r="H69" s="37">
        <f t="shared" si="12"/>
        <v>100</v>
      </c>
      <c r="I69" s="21">
        <f t="shared" si="13"/>
        <v>100</v>
      </c>
      <c r="J69" s="21">
        <f t="shared" si="14"/>
        <v>100</v>
      </c>
    </row>
    <row r="70" spans="1:10" ht="31.5">
      <c r="A70" s="38" t="s">
        <v>164</v>
      </c>
      <c r="B70" s="41" t="s">
        <v>165</v>
      </c>
      <c r="C70" s="41" t="s">
        <v>67</v>
      </c>
      <c r="D70" s="42">
        <v>80</v>
      </c>
      <c r="E70" s="42">
        <v>80</v>
      </c>
      <c r="F70" s="42">
        <v>75</v>
      </c>
      <c r="G70" s="42">
        <v>75</v>
      </c>
      <c r="H70" s="37">
        <f t="shared" si="12"/>
        <v>100</v>
      </c>
      <c r="I70" s="32">
        <f t="shared" si="13"/>
        <v>93.75</v>
      </c>
      <c r="J70" s="32">
        <f t="shared" si="14"/>
        <v>93.75</v>
      </c>
    </row>
    <row r="71" spans="1:10" ht="31.5">
      <c r="A71" s="38" t="s">
        <v>166</v>
      </c>
      <c r="B71" s="41" t="s">
        <v>167</v>
      </c>
      <c r="C71" s="41" t="s">
        <v>155</v>
      </c>
      <c r="D71" s="42">
        <v>0</v>
      </c>
      <c r="E71" s="42">
        <v>0</v>
      </c>
      <c r="F71" s="42">
        <v>0.01</v>
      </c>
      <c r="G71" s="42">
        <v>0.01</v>
      </c>
      <c r="H71" s="37">
        <f t="shared" si="12"/>
        <v>100</v>
      </c>
      <c r="I71" s="21" t="e">
        <f t="shared" si="13"/>
        <v>#DIV/0!</v>
      </c>
      <c r="J71" s="21" t="e">
        <f t="shared" si="14"/>
        <v>#DIV/0!</v>
      </c>
    </row>
    <row r="72" spans="1:10" ht="47.25">
      <c r="A72" s="38" t="s">
        <v>168</v>
      </c>
      <c r="B72" s="41" t="s">
        <v>169</v>
      </c>
      <c r="C72" s="41" t="s">
        <v>155</v>
      </c>
      <c r="D72" s="42">
        <v>0</v>
      </c>
      <c r="E72" s="69">
        <v>0</v>
      </c>
      <c r="F72" s="69">
        <v>0</v>
      </c>
      <c r="G72" s="69">
        <v>0</v>
      </c>
      <c r="H72" s="37" t="e">
        <f t="shared" si="12"/>
        <v>#DIV/0!</v>
      </c>
      <c r="I72" s="21" t="e">
        <f t="shared" si="13"/>
        <v>#DIV/0!</v>
      </c>
      <c r="J72" s="21" t="e">
        <f t="shared" si="14"/>
        <v>#DIV/0!</v>
      </c>
    </row>
    <row r="73" spans="1:10" ht="31.5">
      <c r="A73" s="566" t="s">
        <v>170</v>
      </c>
      <c r="B73" s="41" t="s">
        <v>171</v>
      </c>
      <c r="C73" s="41" t="s">
        <v>155</v>
      </c>
      <c r="D73" s="42">
        <v>29.35</v>
      </c>
      <c r="E73" s="69">
        <v>29.35</v>
      </c>
      <c r="F73" s="69">
        <v>29.35</v>
      </c>
      <c r="G73" s="69">
        <v>29.35</v>
      </c>
      <c r="H73" s="37">
        <f t="shared" si="12"/>
        <v>100</v>
      </c>
      <c r="I73" s="21">
        <f t="shared" si="13"/>
        <v>100</v>
      </c>
      <c r="J73" s="21">
        <f t="shared" si="14"/>
        <v>100</v>
      </c>
    </row>
    <row r="74" spans="1:10" ht="31.5">
      <c r="A74" s="566"/>
      <c r="B74" s="41" t="s">
        <v>172</v>
      </c>
      <c r="C74" s="41" t="s">
        <v>155</v>
      </c>
      <c r="D74" s="42">
        <v>6.7</v>
      </c>
      <c r="E74" s="42">
        <v>6.7</v>
      </c>
      <c r="F74" s="42">
        <v>6.7</v>
      </c>
      <c r="G74" s="42">
        <v>6.7</v>
      </c>
      <c r="H74" s="37">
        <f t="shared" si="12"/>
        <v>100</v>
      </c>
      <c r="I74" s="21">
        <f t="shared" si="13"/>
        <v>100</v>
      </c>
      <c r="J74" s="21">
        <f t="shared" si="14"/>
        <v>100</v>
      </c>
    </row>
    <row r="75" spans="1:10" ht="31.5">
      <c r="A75" s="38" t="s">
        <v>173</v>
      </c>
      <c r="B75" s="41" t="s">
        <v>174</v>
      </c>
      <c r="C75" s="41" t="s">
        <v>155</v>
      </c>
      <c r="D75" s="42"/>
      <c r="E75" s="42"/>
      <c r="F75" s="42">
        <v>3.8</v>
      </c>
      <c r="G75" s="42">
        <v>3.8</v>
      </c>
      <c r="H75" s="37">
        <f t="shared" si="12"/>
        <v>100</v>
      </c>
      <c r="I75" s="21" t="e">
        <f t="shared" si="13"/>
        <v>#DIV/0!</v>
      </c>
      <c r="J75" s="21" t="e">
        <f t="shared" si="14"/>
        <v>#DIV/0!</v>
      </c>
    </row>
    <row r="76" spans="1:10" ht="31.5">
      <c r="A76" s="38" t="s">
        <v>175</v>
      </c>
      <c r="B76" s="41" t="s">
        <v>176</v>
      </c>
      <c r="C76" s="51" t="s">
        <v>155</v>
      </c>
      <c r="D76" s="23">
        <v>0</v>
      </c>
      <c r="E76" s="23">
        <v>0</v>
      </c>
      <c r="F76" s="23">
        <v>0</v>
      </c>
      <c r="G76" s="23">
        <v>0</v>
      </c>
      <c r="H76" s="68" t="e">
        <f>G76/F76*100</f>
        <v>#DIV/0!</v>
      </c>
      <c r="I76" s="21" t="e">
        <f>G76/E76*100</f>
        <v>#DIV/0!</v>
      </c>
      <c r="J76" s="21" t="e">
        <f>G76/D76*100</f>
        <v>#DIV/0!</v>
      </c>
    </row>
    <row r="77" spans="1:10" ht="78.75">
      <c r="A77" s="38" t="s">
        <v>177</v>
      </c>
      <c r="B77" s="41" t="s">
        <v>178</v>
      </c>
      <c r="C77" s="51" t="s">
        <v>67</v>
      </c>
      <c r="D77" s="23">
        <v>73.5</v>
      </c>
      <c r="E77" s="23">
        <v>73.5</v>
      </c>
      <c r="F77" s="23">
        <v>73.5</v>
      </c>
      <c r="G77" s="53">
        <v>74.1</v>
      </c>
      <c r="H77" s="34">
        <f t="shared" si="12"/>
        <v>100.81632653061223</v>
      </c>
      <c r="I77" s="32">
        <f t="shared" si="13"/>
        <v>100.81632653061223</v>
      </c>
      <c r="J77" s="32">
        <f t="shared" si="14"/>
        <v>100.81632653061223</v>
      </c>
    </row>
    <row r="78" spans="1:11" ht="63">
      <c r="A78" s="38" t="s">
        <v>179</v>
      </c>
      <c r="B78" s="41" t="s">
        <v>180</v>
      </c>
      <c r="C78" s="41" t="s">
        <v>155</v>
      </c>
      <c r="D78" s="23">
        <v>383.2</v>
      </c>
      <c r="E78" s="23">
        <v>383.2</v>
      </c>
      <c r="F78" s="23">
        <v>417</v>
      </c>
      <c r="G78" s="23">
        <v>725.7</v>
      </c>
      <c r="H78" s="34">
        <f t="shared" si="12"/>
        <v>174.02877697841728</v>
      </c>
      <c r="I78" s="32">
        <f t="shared" si="13"/>
        <v>189.37891440501045</v>
      </c>
      <c r="J78" s="32">
        <f t="shared" si="14"/>
        <v>189.37891440501045</v>
      </c>
      <c r="K78" s="35"/>
    </row>
    <row r="79" spans="1:10" ht="47.25">
      <c r="A79" s="566" t="s">
        <v>181</v>
      </c>
      <c r="B79" s="41" t="s">
        <v>182</v>
      </c>
      <c r="C79" s="41" t="s">
        <v>155</v>
      </c>
      <c r="D79" s="23">
        <v>960</v>
      </c>
      <c r="E79" s="23">
        <v>963.636</v>
      </c>
      <c r="F79" s="23">
        <v>963.636</v>
      </c>
      <c r="G79" s="23">
        <v>984.117</v>
      </c>
      <c r="H79" s="34">
        <f t="shared" si="12"/>
        <v>102.12538759448589</v>
      </c>
      <c r="I79" s="32">
        <f t="shared" si="13"/>
        <v>102.12538759448589</v>
      </c>
      <c r="J79" s="32">
        <f t="shared" si="14"/>
        <v>102.5121875</v>
      </c>
    </row>
    <row r="80" spans="1:10" ht="31.5">
      <c r="A80" s="566"/>
      <c r="B80" s="41" t="s">
        <v>183</v>
      </c>
      <c r="C80" s="41" t="s">
        <v>155</v>
      </c>
      <c r="D80" s="42">
        <v>671.5</v>
      </c>
      <c r="E80" s="42">
        <v>671.5</v>
      </c>
      <c r="F80" s="42">
        <v>671.5</v>
      </c>
      <c r="G80" s="42">
        <v>690.305</v>
      </c>
      <c r="H80" s="34">
        <f t="shared" si="12"/>
        <v>102.80044676098288</v>
      </c>
      <c r="I80" s="32">
        <f t="shared" si="13"/>
        <v>102.80044676098288</v>
      </c>
      <c r="J80" s="32">
        <f t="shared" si="14"/>
        <v>102.80044676098288</v>
      </c>
    </row>
    <row r="81" spans="1:10" ht="63">
      <c r="A81" s="566" t="s">
        <v>184</v>
      </c>
      <c r="B81" s="41" t="s">
        <v>185</v>
      </c>
      <c r="C81" s="41" t="s">
        <v>155</v>
      </c>
      <c r="D81" s="23">
        <v>1249.917</v>
      </c>
      <c r="E81" s="23">
        <v>1253.553</v>
      </c>
      <c r="F81" s="23">
        <v>1253.553</v>
      </c>
      <c r="G81" s="23">
        <v>1277.692</v>
      </c>
      <c r="H81" s="34">
        <f t="shared" si="12"/>
        <v>101.92564654226825</v>
      </c>
      <c r="I81" s="32">
        <f t="shared" si="13"/>
        <v>101.92564654226825</v>
      </c>
      <c r="J81" s="32">
        <f t="shared" si="14"/>
        <v>102.22214755059737</v>
      </c>
    </row>
    <row r="82" spans="1:10" ht="15">
      <c r="A82" s="566"/>
      <c r="B82" s="41" t="s">
        <v>186</v>
      </c>
      <c r="C82" s="41" t="s">
        <v>155</v>
      </c>
      <c r="D82" s="42">
        <v>50.75</v>
      </c>
      <c r="E82" s="42">
        <v>50.75</v>
      </c>
      <c r="F82" s="72">
        <v>50.75</v>
      </c>
      <c r="G82" s="42">
        <v>50.75</v>
      </c>
      <c r="H82" s="37">
        <f t="shared" si="12"/>
        <v>100</v>
      </c>
      <c r="I82" s="21">
        <f t="shared" si="13"/>
        <v>100</v>
      </c>
      <c r="J82" s="21">
        <f t="shared" si="14"/>
        <v>100</v>
      </c>
    </row>
    <row r="83" spans="1:10" ht="15">
      <c r="A83" s="566"/>
      <c r="B83" s="41" t="s">
        <v>187</v>
      </c>
      <c r="C83" s="41" t="s">
        <v>155</v>
      </c>
      <c r="D83" s="42">
        <v>239.167</v>
      </c>
      <c r="E83" s="42">
        <v>239.167</v>
      </c>
      <c r="F83" s="42">
        <v>239.167</v>
      </c>
      <c r="G83" s="42">
        <v>242.825</v>
      </c>
      <c r="H83" s="34">
        <f t="shared" si="12"/>
        <v>101.52947522024358</v>
      </c>
      <c r="I83" s="32">
        <f t="shared" si="13"/>
        <v>101.52947522024358</v>
      </c>
      <c r="J83" s="32">
        <f t="shared" si="14"/>
        <v>101.52947522024358</v>
      </c>
    </row>
    <row r="84" spans="1:10" ht="15">
      <c r="A84" s="566"/>
      <c r="B84" s="41" t="s">
        <v>188</v>
      </c>
      <c r="C84" s="41" t="s">
        <v>155</v>
      </c>
      <c r="D84" s="1">
        <v>960</v>
      </c>
      <c r="E84" s="42">
        <v>963.636</v>
      </c>
      <c r="F84" s="42">
        <v>963.636</v>
      </c>
      <c r="G84" s="42">
        <v>984.117</v>
      </c>
      <c r="H84" s="34">
        <f t="shared" si="12"/>
        <v>102.12538759448589</v>
      </c>
      <c r="I84" s="32">
        <f t="shared" si="13"/>
        <v>102.12538759448589</v>
      </c>
      <c r="J84" s="32">
        <f>G84/E84*100</f>
        <v>102.12538759448589</v>
      </c>
    </row>
    <row r="85" spans="1:10" ht="157.5">
      <c r="A85" s="38" t="s">
        <v>189</v>
      </c>
      <c r="B85" s="41" t="s">
        <v>190</v>
      </c>
      <c r="C85" s="51" t="s">
        <v>67</v>
      </c>
      <c r="D85" s="23">
        <v>47.35</v>
      </c>
      <c r="E85" s="23">
        <v>43.34</v>
      </c>
      <c r="F85" s="23">
        <v>39.2</v>
      </c>
      <c r="G85" s="23">
        <v>39.8</v>
      </c>
      <c r="H85" s="34">
        <f t="shared" si="12"/>
        <v>101.53061224489794</v>
      </c>
      <c r="I85" s="32">
        <f t="shared" si="13"/>
        <v>91.83202584217811</v>
      </c>
      <c r="J85" s="32">
        <f t="shared" si="14"/>
        <v>84.05491024287221</v>
      </c>
    </row>
    <row r="86" spans="1:10" ht="47.25">
      <c r="A86" s="38" t="s">
        <v>191</v>
      </c>
      <c r="B86" s="41" t="s">
        <v>192</v>
      </c>
      <c r="C86" s="51" t="s">
        <v>155</v>
      </c>
      <c r="D86" s="23">
        <v>18.13</v>
      </c>
      <c r="E86" s="23">
        <v>5.4</v>
      </c>
      <c r="F86" s="23">
        <v>11.4</v>
      </c>
      <c r="G86" s="23">
        <v>12.68</v>
      </c>
      <c r="H86" s="34">
        <f t="shared" si="12"/>
        <v>111.22807017543859</v>
      </c>
      <c r="I86" s="32">
        <f t="shared" si="13"/>
        <v>234.8148148148148</v>
      </c>
      <c r="J86" s="32">
        <f t="shared" si="14"/>
        <v>69.93932708218423</v>
      </c>
    </row>
    <row r="87" spans="1:11" ht="207" customHeight="1">
      <c r="A87" s="38" t="s">
        <v>193</v>
      </c>
      <c r="B87" s="41" t="s">
        <v>194</v>
      </c>
      <c r="C87" s="41" t="s">
        <v>67</v>
      </c>
      <c r="D87" s="23">
        <v>2.1</v>
      </c>
      <c r="E87" s="23">
        <v>2</v>
      </c>
      <c r="F87" s="23">
        <v>1.6</v>
      </c>
      <c r="G87" s="67">
        <v>1.6</v>
      </c>
      <c r="H87" s="73">
        <f t="shared" si="12"/>
        <v>100</v>
      </c>
      <c r="I87" s="74">
        <f t="shared" si="13"/>
        <v>80</v>
      </c>
      <c r="J87" s="74">
        <f t="shared" si="14"/>
        <v>76.19047619047619</v>
      </c>
      <c r="K87" s="75"/>
    </row>
    <row r="88" spans="1:10" ht="63">
      <c r="A88" s="38" t="s">
        <v>195</v>
      </c>
      <c r="B88" s="41" t="s">
        <v>196</v>
      </c>
      <c r="C88" s="41" t="s">
        <v>197</v>
      </c>
      <c r="D88" s="70">
        <v>511.5</v>
      </c>
      <c r="E88" s="70">
        <v>547.8</v>
      </c>
      <c r="F88" s="70">
        <v>528.3</v>
      </c>
      <c r="G88" s="70">
        <v>571.3</v>
      </c>
      <c r="H88" s="34">
        <f t="shared" si="12"/>
        <v>108.13931478326708</v>
      </c>
      <c r="I88" s="32">
        <f t="shared" si="13"/>
        <v>104.28988682000731</v>
      </c>
      <c r="J88" s="32">
        <f t="shared" si="14"/>
        <v>111.69110459433038</v>
      </c>
    </row>
    <row r="89" spans="1:10" ht="78.75">
      <c r="A89" s="38" t="s">
        <v>198</v>
      </c>
      <c r="B89" s="41" t="s">
        <v>199</v>
      </c>
      <c r="C89" s="41" t="s">
        <v>200</v>
      </c>
      <c r="D89" s="70">
        <v>26.8</v>
      </c>
      <c r="E89" s="70">
        <v>30.1</v>
      </c>
      <c r="F89" s="70">
        <v>32.3</v>
      </c>
      <c r="G89" s="70">
        <v>37.5</v>
      </c>
      <c r="H89" s="34">
        <f t="shared" si="12"/>
        <v>116.09907120743034</v>
      </c>
      <c r="I89" s="32">
        <f t="shared" si="13"/>
        <v>124.5847176079734</v>
      </c>
      <c r="J89" s="32">
        <f t="shared" si="14"/>
        <v>139.92537313432837</v>
      </c>
    </row>
    <row r="90" spans="1:10" ht="15.75" customHeight="1">
      <c r="A90" s="563" t="s">
        <v>201</v>
      </c>
      <c r="B90" s="563"/>
      <c r="C90" s="563"/>
      <c r="D90" s="563"/>
      <c r="E90" s="563"/>
      <c r="F90" s="563"/>
      <c r="G90" s="563"/>
      <c r="H90" s="563"/>
      <c r="I90" s="563"/>
      <c r="J90" s="563"/>
    </row>
    <row r="91" spans="1:10" ht="47.25">
      <c r="A91" s="38" t="s">
        <v>202</v>
      </c>
      <c r="B91" s="42" t="s">
        <v>203</v>
      </c>
      <c r="C91" s="42" t="s">
        <v>155</v>
      </c>
      <c r="D91" s="70">
        <v>5.3</v>
      </c>
      <c r="E91" s="70">
        <v>8.43</v>
      </c>
      <c r="F91" s="70">
        <v>1.72</v>
      </c>
      <c r="G91" s="70">
        <v>2.696</v>
      </c>
      <c r="H91" s="32">
        <f>G91/F91*100</f>
        <v>156.74418604651163</v>
      </c>
      <c r="I91" s="32">
        <f>G91/E91*100</f>
        <v>31.98102016607355</v>
      </c>
      <c r="J91" s="32">
        <f>G91/D91*100</f>
        <v>50.86792452830189</v>
      </c>
    </row>
    <row r="92" spans="1:10" ht="31.5">
      <c r="A92" s="38" t="s">
        <v>204</v>
      </c>
      <c r="B92" s="42" t="s">
        <v>205</v>
      </c>
      <c r="C92" s="42" t="s">
        <v>206</v>
      </c>
      <c r="D92" s="42"/>
      <c r="E92" s="42"/>
      <c r="F92" s="42"/>
      <c r="G92" s="42"/>
      <c r="H92" s="32" t="e">
        <f aca="true" t="shared" si="15" ref="H92:H96">G92/F92*100</f>
        <v>#DIV/0!</v>
      </c>
      <c r="I92" s="32" t="e">
        <f aca="true" t="shared" si="16" ref="I92:I96">G92/E92*100</f>
        <v>#DIV/0!</v>
      </c>
      <c r="J92" s="32" t="e">
        <f aca="true" t="shared" si="17" ref="J92:J96">G92/D92*100</f>
        <v>#DIV/0!</v>
      </c>
    </row>
    <row r="93" spans="1:10" ht="47.25">
      <c r="A93" s="38" t="s">
        <v>207</v>
      </c>
      <c r="B93" s="42" t="s">
        <v>208</v>
      </c>
      <c r="C93" s="42" t="s">
        <v>136</v>
      </c>
      <c r="D93" s="42"/>
      <c r="E93" s="42"/>
      <c r="F93" s="42"/>
      <c r="G93" s="42"/>
      <c r="H93" s="32" t="e">
        <f t="shared" si="15"/>
        <v>#DIV/0!</v>
      </c>
      <c r="I93" s="32" t="e">
        <f t="shared" si="16"/>
        <v>#DIV/0!</v>
      </c>
      <c r="J93" s="32" t="e">
        <f t="shared" si="17"/>
        <v>#DIV/0!</v>
      </c>
    </row>
    <row r="94" spans="1:10" ht="47.25">
      <c r="A94" s="38" t="s">
        <v>209</v>
      </c>
      <c r="B94" s="42" t="s">
        <v>210</v>
      </c>
      <c r="C94" s="23" t="s">
        <v>206</v>
      </c>
      <c r="D94" s="23">
        <v>198</v>
      </c>
      <c r="E94" s="23">
        <v>268</v>
      </c>
      <c r="F94" s="23">
        <v>272</v>
      </c>
      <c r="G94" s="23">
        <v>281</v>
      </c>
      <c r="H94" s="32">
        <f t="shared" si="15"/>
        <v>103.30882352941177</v>
      </c>
      <c r="I94" s="32">
        <f t="shared" si="16"/>
        <v>104.8507462686567</v>
      </c>
      <c r="J94" s="32">
        <f t="shared" si="17"/>
        <v>141.91919191919192</v>
      </c>
    </row>
    <row r="95" spans="1:10" ht="47.25">
      <c r="A95" s="38" t="s">
        <v>211</v>
      </c>
      <c r="B95" s="42" t="s">
        <v>212</v>
      </c>
      <c r="C95" s="42" t="s">
        <v>100</v>
      </c>
      <c r="D95" s="42"/>
      <c r="E95" s="42"/>
      <c r="F95" s="42"/>
      <c r="G95" s="42"/>
      <c r="H95" s="32" t="e">
        <f t="shared" si="15"/>
        <v>#DIV/0!</v>
      </c>
      <c r="I95" s="32" t="e">
        <f t="shared" si="16"/>
        <v>#DIV/0!</v>
      </c>
      <c r="J95" s="32" t="e">
        <f t="shared" si="17"/>
        <v>#DIV/0!</v>
      </c>
    </row>
    <row r="96" spans="1:10" ht="78.75">
      <c r="A96" s="38" t="s">
        <v>213</v>
      </c>
      <c r="B96" s="42" t="s">
        <v>214</v>
      </c>
      <c r="C96" s="42" t="s">
        <v>155</v>
      </c>
      <c r="D96" s="23">
        <v>18.13</v>
      </c>
      <c r="E96" s="23">
        <v>5.4</v>
      </c>
      <c r="F96" s="23">
        <v>11.4</v>
      </c>
      <c r="G96" s="23">
        <v>12.68</v>
      </c>
      <c r="H96" s="32">
        <f t="shared" si="15"/>
        <v>111.22807017543859</v>
      </c>
      <c r="I96" s="32">
        <f t="shared" si="16"/>
        <v>234.8148148148148</v>
      </c>
      <c r="J96" s="32">
        <f t="shared" si="17"/>
        <v>69.93932708218423</v>
      </c>
    </row>
    <row r="97" spans="1:10" ht="15.75" customHeight="1">
      <c r="A97" s="563" t="s">
        <v>215</v>
      </c>
      <c r="B97" s="563"/>
      <c r="C97" s="563"/>
      <c r="D97" s="563"/>
      <c r="E97" s="563"/>
      <c r="F97" s="563"/>
      <c r="G97" s="563"/>
      <c r="H97" s="563"/>
      <c r="I97" s="563"/>
      <c r="J97" s="563"/>
    </row>
    <row r="98" spans="1:11" ht="78.75">
      <c r="A98" s="38" t="s">
        <v>216</v>
      </c>
      <c r="B98" s="42" t="s">
        <v>217</v>
      </c>
      <c r="C98" s="42" t="s">
        <v>218</v>
      </c>
      <c r="D98" s="37">
        <v>1666.8</v>
      </c>
      <c r="E98" s="37">
        <v>2590.6</v>
      </c>
      <c r="F98" s="37">
        <v>3125</v>
      </c>
      <c r="G98" s="37">
        <v>3260.3</v>
      </c>
      <c r="H98" s="34">
        <f>G98/F98*100</f>
        <v>104.3296</v>
      </c>
      <c r="I98" s="32">
        <f>G98/E98*100</f>
        <v>125.85115417277852</v>
      </c>
      <c r="J98" s="33">
        <f>G98/D98*100</f>
        <v>195.60235181185504</v>
      </c>
      <c r="K98" s="35"/>
    </row>
    <row r="99" spans="1:10" ht="31.5">
      <c r="A99" s="566" t="s">
        <v>219</v>
      </c>
      <c r="B99" s="42" t="s">
        <v>220</v>
      </c>
      <c r="C99" s="42" t="s">
        <v>218</v>
      </c>
      <c r="D99" s="38">
        <v>1573.6</v>
      </c>
      <c r="E99" s="38">
        <v>2528</v>
      </c>
      <c r="F99" s="38">
        <v>3025</v>
      </c>
      <c r="G99" s="38">
        <v>3105.2</v>
      </c>
      <c r="H99" s="34">
        <f aca="true" t="shared" si="18" ref="H99:H117">G99/F99*100</f>
        <v>102.65123966942149</v>
      </c>
      <c r="I99" s="32">
        <f aca="true" t="shared" si="19" ref="I99:I117">G99/E99*100</f>
        <v>122.83227848101265</v>
      </c>
      <c r="J99" s="33">
        <f aca="true" t="shared" si="20" ref="J99:J117">G99/D99*100</f>
        <v>197.33096085409252</v>
      </c>
    </row>
    <row r="100" spans="1:10" ht="31.5">
      <c r="A100" s="566"/>
      <c r="B100" s="42" t="s">
        <v>221</v>
      </c>
      <c r="C100" s="42" t="s">
        <v>218</v>
      </c>
      <c r="D100" s="38">
        <v>1518.9</v>
      </c>
      <c r="E100" s="38">
        <v>2440.1</v>
      </c>
      <c r="F100" s="38">
        <v>2745</v>
      </c>
      <c r="G100" s="38">
        <v>2965.5</v>
      </c>
      <c r="H100" s="34">
        <f t="shared" si="18"/>
        <v>108.03278688524588</v>
      </c>
      <c r="I100" s="32">
        <f t="shared" si="19"/>
        <v>121.53190443014633</v>
      </c>
      <c r="J100" s="33">
        <f t="shared" si="20"/>
        <v>195.23997629863717</v>
      </c>
    </row>
    <row r="101" spans="1:11" ht="31.5">
      <c r="A101" s="38" t="s">
        <v>222</v>
      </c>
      <c r="B101" s="42" t="s">
        <v>223</v>
      </c>
      <c r="C101" s="42" t="s">
        <v>218</v>
      </c>
      <c r="D101" s="38">
        <v>0.1</v>
      </c>
      <c r="E101" s="38">
        <v>0</v>
      </c>
      <c r="F101" s="38">
        <v>1.8</v>
      </c>
      <c r="G101" s="38">
        <v>2.5</v>
      </c>
      <c r="H101" s="34">
        <f t="shared" si="18"/>
        <v>138.88888888888889</v>
      </c>
      <c r="I101" s="32" t="e">
        <f t="shared" si="19"/>
        <v>#DIV/0!</v>
      </c>
      <c r="J101" s="33">
        <f t="shared" si="20"/>
        <v>2500</v>
      </c>
      <c r="K101" s="36"/>
    </row>
    <row r="102" spans="1:10" ht="47.25">
      <c r="A102" s="566" t="s">
        <v>224</v>
      </c>
      <c r="B102" s="42" t="s">
        <v>225</v>
      </c>
      <c r="C102" s="42" t="s">
        <v>218</v>
      </c>
      <c r="D102" s="37">
        <v>93.1</v>
      </c>
      <c r="E102" s="37">
        <v>62.6</v>
      </c>
      <c r="F102" s="2">
        <v>148.2</v>
      </c>
      <c r="G102" s="37">
        <v>152.6</v>
      </c>
      <c r="H102" s="34">
        <f t="shared" si="18"/>
        <v>102.96896086369772</v>
      </c>
      <c r="I102" s="32">
        <f t="shared" si="19"/>
        <v>243.76996805111818</v>
      </c>
      <c r="J102" s="33">
        <f t="shared" si="20"/>
        <v>163.90977443609023</v>
      </c>
    </row>
    <row r="103" spans="1:11" ht="31.5">
      <c r="A103" s="566"/>
      <c r="B103" s="42" t="s">
        <v>221</v>
      </c>
      <c r="C103" s="42" t="s">
        <v>218</v>
      </c>
      <c r="D103" s="38">
        <v>92.4</v>
      </c>
      <c r="E103" s="38">
        <v>62.1</v>
      </c>
      <c r="F103" s="38">
        <v>140.2</v>
      </c>
      <c r="G103" s="38">
        <v>143.6</v>
      </c>
      <c r="H103" s="34">
        <f t="shared" si="18"/>
        <v>102.42510699001426</v>
      </c>
      <c r="I103" s="32">
        <f t="shared" si="19"/>
        <v>231.2399355877617</v>
      </c>
      <c r="J103" s="33">
        <f t="shared" si="20"/>
        <v>155.4112554112554</v>
      </c>
      <c r="K103" s="35"/>
    </row>
    <row r="104" spans="1:10" ht="47.25">
      <c r="A104" s="38" t="s">
        <v>226</v>
      </c>
      <c r="B104" s="42" t="s">
        <v>227</v>
      </c>
      <c r="C104" s="42" t="s">
        <v>218</v>
      </c>
      <c r="D104" s="42">
        <v>8010.9</v>
      </c>
      <c r="E104" s="42">
        <v>9152.1</v>
      </c>
      <c r="F104" s="42">
        <v>9856</v>
      </c>
      <c r="G104" s="42">
        <v>10298.3</v>
      </c>
      <c r="H104" s="34">
        <f t="shared" si="18"/>
        <v>104.48762175324676</v>
      </c>
      <c r="I104" s="32">
        <f t="shared" si="19"/>
        <v>112.52390161820782</v>
      </c>
      <c r="J104" s="33">
        <f t="shared" si="20"/>
        <v>128.55359572582356</v>
      </c>
    </row>
    <row r="105" spans="1:10" ht="31.5">
      <c r="A105" s="38" t="s">
        <v>228</v>
      </c>
      <c r="B105" s="42" t="s">
        <v>229</v>
      </c>
      <c r="C105" s="42" t="s">
        <v>76</v>
      </c>
      <c r="D105" s="42">
        <v>21708</v>
      </c>
      <c r="E105" s="42">
        <v>21708</v>
      </c>
      <c r="F105" s="42">
        <v>21870</v>
      </c>
      <c r="G105" s="42">
        <v>21874</v>
      </c>
      <c r="H105" s="34">
        <f t="shared" si="18"/>
        <v>100.0182898948331</v>
      </c>
      <c r="I105" s="32">
        <f t="shared" si="19"/>
        <v>100.76469504330201</v>
      </c>
      <c r="J105" s="33">
        <f t="shared" si="20"/>
        <v>100.76469504330201</v>
      </c>
    </row>
    <row r="106" spans="1:10" ht="47.25">
      <c r="A106" s="38" t="s">
        <v>230</v>
      </c>
      <c r="B106" s="42" t="s">
        <v>231</v>
      </c>
      <c r="C106" s="42" t="s">
        <v>42</v>
      </c>
      <c r="D106" s="42">
        <v>44.8</v>
      </c>
      <c r="E106" s="42">
        <v>44.9</v>
      </c>
      <c r="F106" s="42">
        <v>45</v>
      </c>
      <c r="G106" s="42">
        <v>45.3</v>
      </c>
      <c r="H106" s="34">
        <f t="shared" si="18"/>
        <v>100.66666666666666</v>
      </c>
      <c r="I106" s="32">
        <f t="shared" si="19"/>
        <v>100.89086859688197</v>
      </c>
      <c r="J106" s="33">
        <f t="shared" si="20"/>
        <v>101.11607142857142</v>
      </c>
    </row>
    <row r="107" spans="1:10" ht="31.5">
      <c r="A107" s="38" t="s">
        <v>232</v>
      </c>
      <c r="B107" s="42" t="s">
        <v>233</v>
      </c>
      <c r="C107" s="42" t="s">
        <v>218</v>
      </c>
      <c r="D107" s="37">
        <v>3813.9</v>
      </c>
      <c r="E107" s="37">
        <v>4276.7</v>
      </c>
      <c r="F107" s="37">
        <v>4630.7</v>
      </c>
      <c r="G107" s="37">
        <v>4818.9</v>
      </c>
      <c r="H107" s="3">
        <f t="shared" si="18"/>
        <v>104.06418036150042</v>
      </c>
      <c r="I107" s="30">
        <f t="shared" si="19"/>
        <v>112.67799939205463</v>
      </c>
      <c r="J107" s="30">
        <f t="shared" si="20"/>
        <v>126.35097931251474</v>
      </c>
    </row>
    <row r="108" spans="1:10" ht="31.5">
      <c r="A108" s="38" t="s">
        <v>234</v>
      </c>
      <c r="B108" s="42" t="s">
        <v>235</v>
      </c>
      <c r="C108" s="42" t="s">
        <v>218</v>
      </c>
      <c r="D108" s="37">
        <v>98.7</v>
      </c>
      <c r="E108" s="37">
        <v>105.1</v>
      </c>
      <c r="F108" s="37">
        <v>116.2</v>
      </c>
      <c r="G108" s="37">
        <v>116.3</v>
      </c>
      <c r="H108" s="34">
        <f t="shared" si="18"/>
        <v>100.08605851979347</v>
      </c>
      <c r="I108" s="32">
        <f t="shared" si="19"/>
        <v>110.65651760228354</v>
      </c>
      <c r="J108" s="32">
        <f t="shared" si="20"/>
        <v>117.83181357649441</v>
      </c>
    </row>
    <row r="109" spans="1:10" ht="31.5">
      <c r="A109" s="38" t="s">
        <v>236</v>
      </c>
      <c r="B109" s="42" t="s">
        <v>237</v>
      </c>
      <c r="C109" s="42" t="s">
        <v>218</v>
      </c>
      <c r="D109" s="37">
        <v>1134.76</v>
      </c>
      <c r="E109" s="37">
        <v>1248.28</v>
      </c>
      <c r="F109" s="37">
        <v>1455.3</v>
      </c>
      <c r="G109" s="37">
        <v>1456.3</v>
      </c>
      <c r="H109" s="34">
        <f t="shared" si="18"/>
        <v>100.06871435442864</v>
      </c>
      <c r="I109" s="32">
        <f t="shared" si="19"/>
        <v>116.66453039382189</v>
      </c>
      <c r="J109" s="32">
        <f t="shared" si="20"/>
        <v>128.33550706757376</v>
      </c>
    </row>
    <row r="110" spans="1:10" ht="63">
      <c r="A110" s="38" t="s">
        <v>238</v>
      </c>
      <c r="B110" s="52" t="s">
        <v>239</v>
      </c>
      <c r="C110" s="52" t="s">
        <v>67</v>
      </c>
      <c r="D110" s="37">
        <v>93</v>
      </c>
      <c r="E110" s="37">
        <v>93</v>
      </c>
      <c r="F110" s="37">
        <v>93</v>
      </c>
      <c r="G110" s="37">
        <v>93</v>
      </c>
      <c r="H110" s="37">
        <v>0</v>
      </c>
      <c r="I110" s="21">
        <v>0</v>
      </c>
      <c r="J110" s="21">
        <v>0</v>
      </c>
    </row>
    <row r="111" spans="1:10" ht="63">
      <c r="A111" s="38" t="s">
        <v>240</v>
      </c>
      <c r="B111" s="42" t="s">
        <v>241</v>
      </c>
      <c r="C111" s="42" t="s">
        <v>218</v>
      </c>
      <c r="D111" s="37">
        <v>17.4</v>
      </c>
      <c r="E111" s="37">
        <v>26.1</v>
      </c>
      <c r="F111" s="37">
        <v>18.2</v>
      </c>
      <c r="G111" s="37">
        <v>28.3</v>
      </c>
      <c r="H111" s="34">
        <f t="shared" si="18"/>
        <v>155.4945054945055</v>
      </c>
      <c r="I111" s="32">
        <f t="shared" si="19"/>
        <v>108.42911877394637</v>
      </c>
      <c r="J111" s="32">
        <f t="shared" si="20"/>
        <v>162.64367816091956</v>
      </c>
    </row>
    <row r="112" spans="1:10" ht="47.25">
      <c r="A112" s="38" t="s">
        <v>242</v>
      </c>
      <c r="B112" s="42" t="s">
        <v>243</v>
      </c>
      <c r="C112" s="42" t="s">
        <v>42</v>
      </c>
      <c r="D112" s="37">
        <v>5.2</v>
      </c>
      <c r="E112" s="37">
        <v>5.7</v>
      </c>
      <c r="F112" s="37">
        <v>7.1</v>
      </c>
      <c r="G112" s="37">
        <v>10.4</v>
      </c>
      <c r="H112" s="34">
        <f t="shared" si="18"/>
        <v>146.47887323943664</v>
      </c>
      <c r="I112" s="32">
        <f t="shared" si="19"/>
        <v>182.45614035087718</v>
      </c>
      <c r="J112" s="32">
        <f t="shared" si="20"/>
        <v>200</v>
      </c>
    </row>
    <row r="113" spans="1:10" ht="31.5">
      <c r="A113" s="38" t="s">
        <v>244</v>
      </c>
      <c r="B113" s="42" t="s">
        <v>245</v>
      </c>
      <c r="C113" s="42" t="s">
        <v>76</v>
      </c>
      <c r="D113" s="37">
        <v>9</v>
      </c>
      <c r="E113" s="37">
        <v>10</v>
      </c>
      <c r="F113" s="37">
        <v>12</v>
      </c>
      <c r="G113" s="37">
        <v>12</v>
      </c>
      <c r="H113" s="37">
        <f t="shared" si="18"/>
        <v>100</v>
      </c>
      <c r="I113" s="21">
        <f t="shared" si="19"/>
        <v>120</v>
      </c>
      <c r="J113" s="32">
        <f t="shared" si="20"/>
        <v>133.33333333333331</v>
      </c>
    </row>
    <row r="114" spans="1:13" ht="47.25">
      <c r="A114" s="38" t="s">
        <v>246</v>
      </c>
      <c r="B114" s="42" t="s">
        <v>247</v>
      </c>
      <c r="C114" s="42" t="s">
        <v>218</v>
      </c>
      <c r="D114" s="23">
        <v>293.8</v>
      </c>
      <c r="E114" s="23">
        <v>236.9</v>
      </c>
      <c r="F114" s="23">
        <v>258.2</v>
      </c>
      <c r="G114" s="23">
        <v>267.9</v>
      </c>
      <c r="H114" s="34">
        <f t="shared" si="18"/>
        <v>103.75677769171186</v>
      </c>
      <c r="I114" s="32">
        <f t="shared" si="19"/>
        <v>113.08569016462641</v>
      </c>
      <c r="J114" s="33">
        <f t="shared" si="20"/>
        <v>91.18447923757658</v>
      </c>
      <c r="K114" s="35"/>
      <c r="L114" s="35"/>
      <c r="M114" s="35"/>
    </row>
    <row r="115" spans="1:10" ht="47.25">
      <c r="A115" s="38" t="s">
        <v>248</v>
      </c>
      <c r="B115" s="42" t="s">
        <v>249</v>
      </c>
      <c r="C115" s="42" t="s">
        <v>250</v>
      </c>
      <c r="D115" s="23">
        <v>11800</v>
      </c>
      <c r="E115" s="23">
        <v>7900</v>
      </c>
      <c r="F115" s="23">
        <v>7020</v>
      </c>
      <c r="G115" s="23">
        <v>7200</v>
      </c>
      <c r="H115" s="34">
        <f t="shared" si="18"/>
        <v>102.56410256410255</v>
      </c>
      <c r="I115" s="32">
        <f t="shared" si="19"/>
        <v>91.13924050632912</v>
      </c>
      <c r="J115" s="33">
        <f t="shared" si="20"/>
        <v>61.016949152542374</v>
      </c>
    </row>
    <row r="116" spans="1:11" ht="47.25">
      <c r="A116" s="38" t="s">
        <v>251</v>
      </c>
      <c r="B116" s="42" t="s">
        <v>252</v>
      </c>
      <c r="C116" s="42" t="s">
        <v>218</v>
      </c>
      <c r="D116" s="23">
        <v>117.8</v>
      </c>
      <c r="E116" s="23">
        <v>124.2</v>
      </c>
      <c r="F116" s="23">
        <v>60.3</v>
      </c>
      <c r="G116" s="23">
        <v>62.7</v>
      </c>
      <c r="H116" s="34">
        <f t="shared" si="18"/>
        <v>103.98009950248756</v>
      </c>
      <c r="I116" s="32">
        <f t="shared" si="19"/>
        <v>50.48309178743962</v>
      </c>
      <c r="J116" s="33">
        <f t="shared" si="20"/>
        <v>53.22580645161291</v>
      </c>
      <c r="K116" s="35"/>
    </row>
    <row r="117" spans="1:11" ht="94.5">
      <c r="A117" s="38" t="s">
        <v>253</v>
      </c>
      <c r="B117" s="42" t="s">
        <v>254</v>
      </c>
      <c r="C117" s="42" t="s">
        <v>218</v>
      </c>
      <c r="D117" s="23">
        <v>1090.6</v>
      </c>
      <c r="E117" s="23">
        <v>2033.9</v>
      </c>
      <c r="F117" s="23">
        <v>6851</v>
      </c>
      <c r="G117" s="23">
        <v>8020</v>
      </c>
      <c r="H117" s="34">
        <f t="shared" si="18"/>
        <v>117.06320245219676</v>
      </c>
      <c r="I117" s="32">
        <f t="shared" si="19"/>
        <v>394.31633806971826</v>
      </c>
      <c r="J117" s="33">
        <f t="shared" si="20"/>
        <v>735.3750229231616</v>
      </c>
      <c r="K117" s="39"/>
    </row>
    <row r="118" spans="1:10" ht="15.75" customHeight="1">
      <c r="A118" s="563" t="s">
        <v>255</v>
      </c>
      <c r="B118" s="563"/>
      <c r="C118" s="563"/>
      <c r="D118" s="563"/>
      <c r="E118" s="563"/>
      <c r="F118" s="563"/>
      <c r="G118" s="563"/>
      <c r="H118" s="563"/>
      <c r="I118" s="563"/>
      <c r="J118" s="563"/>
    </row>
    <row r="119" spans="1:10" ht="63">
      <c r="A119" s="38" t="s">
        <v>256</v>
      </c>
      <c r="B119" s="52" t="s">
        <v>257</v>
      </c>
      <c r="C119" s="42" t="s">
        <v>150</v>
      </c>
      <c r="D119" s="37">
        <v>1504.3</v>
      </c>
      <c r="E119" s="37">
        <v>1263</v>
      </c>
      <c r="F119" s="37">
        <v>1898</v>
      </c>
      <c r="G119" s="37">
        <v>1216.5</v>
      </c>
      <c r="H119" s="34">
        <f>G119/F119*100</f>
        <v>64.09378292939937</v>
      </c>
      <c r="I119" s="32">
        <f>G119/E119*100</f>
        <v>96.31828978622327</v>
      </c>
      <c r="J119" s="32">
        <f>G119/D119*100</f>
        <v>80.86817789004853</v>
      </c>
    </row>
    <row r="120" spans="1:10" ht="78.75">
      <c r="A120" s="38" t="s">
        <v>258</v>
      </c>
      <c r="B120" s="52" t="s">
        <v>259</v>
      </c>
      <c r="C120" s="42" t="s">
        <v>260</v>
      </c>
      <c r="D120" s="37">
        <v>50</v>
      </c>
      <c r="E120" s="37">
        <v>49.5</v>
      </c>
      <c r="F120" s="37">
        <v>2.1</v>
      </c>
      <c r="G120" s="37">
        <v>1.4</v>
      </c>
      <c r="H120" s="34">
        <f aca="true" t="shared" si="21" ref="H120:H121">G120/F120*100</f>
        <v>66.66666666666666</v>
      </c>
      <c r="I120" s="32">
        <f aca="true" t="shared" si="22" ref="I120:I121">G120/E120*100</f>
        <v>2.8282828282828283</v>
      </c>
      <c r="J120" s="32">
        <f aca="true" t="shared" si="23" ref="J120:J121">G120/D120*100</f>
        <v>2.8</v>
      </c>
    </row>
    <row r="121" spans="1:10" ht="31.5">
      <c r="A121" s="38" t="s">
        <v>261</v>
      </c>
      <c r="B121" s="42" t="s">
        <v>262</v>
      </c>
      <c r="C121" s="42" t="s">
        <v>260</v>
      </c>
      <c r="D121" s="37">
        <v>22.7</v>
      </c>
      <c r="E121" s="37">
        <v>19.1</v>
      </c>
      <c r="F121" s="37">
        <v>28.8</v>
      </c>
      <c r="G121" s="37">
        <v>18.5</v>
      </c>
      <c r="H121" s="34">
        <f t="shared" si="21"/>
        <v>64.2361111111111</v>
      </c>
      <c r="I121" s="32">
        <f t="shared" si="22"/>
        <v>96.8586387434555</v>
      </c>
      <c r="J121" s="32">
        <f t="shared" si="23"/>
        <v>81.4977973568282</v>
      </c>
    </row>
    <row r="122" spans="1:10" ht="15.75" customHeight="1">
      <c r="A122" s="563" t="s">
        <v>263</v>
      </c>
      <c r="B122" s="563"/>
      <c r="C122" s="563"/>
      <c r="D122" s="563"/>
      <c r="E122" s="563"/>
      <c r="F122" s="563"/>
      <c r="G122" s="563"/>
      <c r="H122" s="563"/>
      <c r="I122" s="563"/>
      <c r="J122" s="563"/>
    </row>
    <row r="123" spans="1:10" ht="47.25">
      <c r="A123" s="38" t="s">
        <v>264</v>
      </c>
      <c r="B123" s="42" t="s">
        <v>265</v>
      </c>
      <c r="C123" s="42" t="s">
        <v>76</v>
      </c>
      <c r="D123" s="37">
        <v>2752</v>
      </c>
      <c r="E123" s="37">
        <v>2440</v>
      </c>
      <c r="F123" s="37">
        <v>2491</v>
      </c>
      <c r="G123" s="37">
        <v>2505</v>
      </c>
      <c r="H123" s="34">
        <f>G123/F123*100</f>
        <v>100.56202328382176</v>
      </c>
      <c r="I123" s="32">
        <f>G123/E123*100</f>
        <v>102.6639344262295</v>
      </c>
      <c r="J123" s="32">
        <f>G123/D123*100</f>
        <v>91.02470930232558</v>
      </c>
    </row>
    <row r="124" spans="1:10" ht="47.25">
      <c r="A124" s="38" t="s">
        <v>266</v>
      </c>
      <c r="B124" s="42" t="s">
        <v>267</v>
      </c>
      <c r="C124" s="42" t="s">
        <v>79</v>
      </c>
      <c r="D124" s="37">
        <v>4795</v>
      </c>
      <c r="E124" s="37">
        <v>4939</v>
      </c>
      <c r="F124" s="37">
        <v>4957</v>
      </c>
      <c r="G124" s="37">
        <v>4957</v>
      </c>
      <c r="H124" s="34">
        <f aca="true" t="shared" si="24" ref="H124:H125">G124/F124*100</f>
        <v>100</v>
      </c>
      <c r="I124" s="32">
        <f aca="true" t="shared" si="25" ref="I124:I125">G124/E124*100</f>
        <v>100.36444624417898</v>
      </c>
      <c r="J124" s="32">
        <f aca="true" t="shared" si="26" ref="J124:J125">G124/D124*100</f>
        <v>103.37851929092805</v>
      </c>
    </row>
    <row r="125" spans="1:10" ht="141.75">
      <c r="A125" s="38" t="s">
        <v>268</v>
      </c>
      <c r="B125" s="42" t="s">
        <v>269</v>
      </c>
      <c r="C125" s="42" t="s">
        <v>270</v>
      </c>
      <c r="D125" s="37">
        <v>256.1</v>
      </c>
      <c r="E125" s="37">
        <v>109.9</v>
      </c>
      <c r="F125" s="37">
        <v>228.5</v>
      </c>
      <c r="G125" s="37">
        <v>217.5</v>
      </c>
      <c r="H125" s="34">
        <f t="shared" si="24"/>
        <v>95.18599562363238</v>
      </c>
      <c r="I125" s="32">
        <f t="shared" si="25"/>
        <v>197.9071883530482</v>
      </c>
      <c r="J125" s="32">
        <f t="shared" si="26"/>
        <v>84.9277625927372</v>
      </c>
    </row>
    <row r="126" spans="1:10" ht="15.75" customHeight="1">
      <c r="A126" s="563" t="s">
        <v>271</v>
      </c>
      <c r="B126" s="563"/>
      <c r="C126" s="563"/>
      <c r="D126" s="563"/>
      <c r="E126" s="563"/>
      <c r="F126" s="563"/>
      <c r="G126" s="563"/>
      <c r="H126" s="563"/>
      <c r="I126" s="563"/>
      <c r="J126" s="563"/>
    </row>
    <row r="127" spans="1:10" ht="64.5" customHeight="1">
      <c r="A127" s="38" t="s">
        <v>272</v>
      </c>
      <c r="B127" s="42" t="s">
        <v>273</v>
      </c>
      <c r="C127" s="42" t="s">
        <v>67</v>
      </c>
      <c r="D127" s="37">
        <v>87</v>
      </c>
      <c r="E127" s="37">
        <v>87</v>
      </c>
      <c r="F127" s="37">
        <v>88</v>
      </c>
      <c r="G127" s="37">
        <v>88</v>
      </c>
      <c r="H127" s="34">
        <v>0</v>
      </c>
      <c r="I127" s="32">
        <v>0</v>
      </c>
      <c r="J127" s="32">
        <v>0</v>
      </c>
    </row>
    <row r="128" spans="1:10" ht="157.5">
      <c r="A128" s="38" t="s">
        <v>274</v>
      </c>
      <c r="B128" s="42" t="s">
        <v>275</v>
      </c>
      <c r="C128" s="42" t="s">
        <v>67</v>
      </c>
      <c r="D128" s="37">
        <v>70</v>
      </c>
      <c r="E128" s="37">
        <v>70</v>
      </c>
      <c r="F128" s="37">
        <v>70</v>
      </c>
      <c r="G128" s="37">
        <v>70</v>
      </c>
      <c r="H128" s="34">
        <v>0</v>
      </c>
      <c r="I128" s="32">
        <v>0</v>
      </c>
      <c r="J128" s="32">
        <v>0</v>
      </c>
    </row>
    <row r="129" spans="1:10" ht="63">
      <c r="A129" s="38" t="s">
        <v>276</v>
      </c>
      <c r="B129" s="42" t="s">
        <v>277</v>
      </c>
      <c r="C129" s="42" t="s">
        <v>67</v>
      </c>
      <c r="D129" s="37">
        <v>0</v>
      </c>
      <c r="E129" s="37">
        <v>0</v>
      </c>
      <c r="F129" s="37">
        <v>0</v>
      </c>
      <c r="G129" s="37">
        <v>0</v>
      </c>
      <c r="H129" s="53" t="e">
        <f aca="true" t="shared" si="27" ref="H129:H133">G129/F129*100</f>
        <v>#DIV/0!</v>
      </c>
      <c r="I129" s="32" t="e">
        <f aca="true" t="shared" si="28" ref="I129:I133">G129/E129*100</f>
        <v>#DIV/0!</v>
      </c>
      <c r="J129" s="33" t="e">
        <f aca="true" t="shared" si="29" ref="J129:J133">G129/D129*100</f>
        <v>#DIV/0!</v>
      </c>
    </row>
    <row r="130" spans="1:10" ht="141.75">
      <c r="A130" s="38" t="s">
        <v>278</v>
      </c>
      <c r="B130" s="42" t="s">
        <v>279</v>
      </c>
      <c r="C130" s="42" t="s">
        <v>76</v>
      </c>
      <c r="D130" s="37">
        <v>2</v>
      </c>
      <c r="E130" s="37">
        <v>2</v>
      </c>
      <c r="F130" s="37">
        <v>2</v>
      </c>
      <c r="G130" s="37">
        <v>2</v>
      </c>
      <c r="H130" s="34">
        <f t="shared" si="27"/>
        <v>100</v>
      </c>
      <c r="I130" s="32">
        <f t="shared" si="28"/>
        <v>100</v>
      </c>
      <c r="J130" s="32">
        <f t="shared" si="29"/>
        <v>100</v>
      </c>
    </row>
    <row r="131" spans="1:10" ht="94.5">
      <c r="A131" s="38" t="s">
        <v>280</v>
      </c>
      <c r="B131" s="42" t="s">
        <v>281</v>
      </c>
      <c r="C131" s="42" t="s">
        <v>282</v>
      </c>
      <c r="D131" s="37">
        <v>0</v>
      </c>
      <c r="E131" s="37">
        <v>0</v>
      </c>
      <c r="F131" s="37">
        <v>0</v>
      </c>
      <c r="G131" s="37">
        <v>0</v>
      </c>
      <c r="H131" s="34" t="e">
        <f t="shared" si="27"/>
        <v>#DIV/0!</v>
      </c>
      <c r="I131" s="32" t="e">
        <f t="shared" si="28"/>
        <v>#DIV/0!</v>
      </c>
      <c r="J131" s="32" t="e">
        <f t="shared" si="29"/>
        <v>#DIV/0!</v>
      </c>
    </row>
    <row r="132" spans="1:10" ht="78.75">
      <c r="A132" s="38" t="s">
        <v>283</v>
      </c>
      <c r="B132" s="42" t="s">
        <v>284</v>
      </c>
      <c r="C132" s="42" t="s">
        <v>76</v>
      </c>
      <c r="D132" s="37">
        <v>1</v>
      </c>
      <c r="E132" s="37">
        <v>1</v>
      </c>
      <c r="F132" s="37">
        <v>1</v>
      </c>
      <c r="G132" s="37">
        <v>1</v>
      </c>
      <c r="H132" s="53">
        <f t="shared" si="27"/>
        <v>100</v>
      </c>
      <c r="I132" s="32">
        <f t="shared" si="28"/>
        <v>100</v>
      </c>
      <c r="J132" s="33">
        <f t="shared" si="29"/>
        <v>100</v>
      </c>
    </row>
    <row r="133" spans="1:10" ht="94.5">
      <c r="A133" s="38" t="s">
        <v>285</v>
      </c>
      <c r="B133" s="42" t="s">
        <v>286</v>
      </c>
      <c r="C133" s="42" t="s">
        <v>76</v>
      </c>
      <c r="D133" s="37">
        <v>4</v>
      </c>
      <c r="E133" s="37">
        <v>4</v>
      </c>
      <c r="F133" s="37">
        <v>7</v>
      </c>
      <c r="G133" s="37">
        <v>4</v>
      </c>
      <c r="H133" s="34">
        <f t="shared" si="27"/>
        <v>57.14285714285714</v>
      </c>
      <c r="I133" s="32">
        <f t="shared" si="28"/>
        <v>100</v>
      </c>
      <c r="J133" s="32">
        <f t="shared" si="29"/>
        <v>100</v>
      </c>
    </row>
    <row r="136" spans="2:10" ht="15">
      <c r="B136" s="571" t="s">
        <v>957</v>
      </c>
      <c r="C136" s="571"/>
      <c r="D136" s="571"/>
      <c r="E136" s="571"/>
      <c r="F136" s="571"/>
      <c r="G136" s="571"/>
      <c r="H136" s="571"/>
      <c r="I136" s="571"/>
      <c r="J136" s="571"/>
    </row>
  </sheetData>
  <mergeCells count="31">
    <mergeCell ref="B136:J136"/>
    <mergeCell ref="A3:J3"/>
    <mergeCell ref="J5:J6"/>
    <mergeCell ref="I5:I6"/>
    <mergeCell ref="A5:A6"/>
    <mergeCell ref="B5:B6"/>
    <mergeCell ref="C5:C6"/>
    <mergeCell ref="E5:E6"/>
    <mergeCell ref="F5:G5"/>
    <mergeCell ref="H5:H6"/>
    <mergeCell ref="D5:D6"/>
    <mergeCell ref="A81:A84"/>
    <mergeCell ref="A99:A100"/>
    <mergeCell ref="A102:A103"/>
    <mergeCell ref="A73:A74"/>
    <mergeCell ref="A79:A80"/>
    <mergeCell ref="A8:J8"/>
    <mergeCell ref="A24:J24"/>
    <mergeCell ref="A25:J25"/>
    <mergeCell ref="A36:J36"/>
    <mergeCell ref="A47:J47"/>
    <mergeCell ref="A126:J126"/>
    <mergeCell ref="A15:A21"/>
    <mergeCell ref="A37:A39"/>
    <mergeCell ref="A41:A45"/>
    <mergeCell ref="A50:A53"/>
    <mergeCell ref="A55:J55"/>
    <mergeCell ref="A90:J90"/>
    <mergeCell ref="A97:J97"/>
    <mergeCell ref="A118:J118"/>
    <mergeCell ref="A122:J122"/>
  </mergeCells>
  <printOptions/>
  <pageMargins left="0.7086614173228347" right="0.6299212598425197" top="1.1023622047244095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</dc:creator>
  <cp:keywords/>
  <dc:description/>
  <cp:lastModifiedBy>Лариса Г. Брайко</cp:lastModifiedBy>
  <cp:lastPrinted>2015-03-24T11:54:03Z</cp:lastPrinted>
  <dcterms:created xsi:type="dcterms:W3CDTF">2014-03-25T12:16:53Z</dcterms:created>
  <dcterms:modified xsi:type="dcterms:W3CDTF">2015-08-05T14:10:52Z</dcterms:modified>
  <cp:category/>
  <cp:version/>
  <cp:contentType/>
  <cp:contentStatus/>
</cp:coreProperties>
</file>